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04.xml"/>
  <Override ContentType="application/vnd.openxmlformats-officedocument.drawingml.chart+xml" PartName="/xl/charts/chart43.xml"/>
  <Override ContentType="application/vnd.openxmlformats-officedocument.drawingml.chart+xml" PartName="/xl/charts/chart120.xml"/>
  <Override ContentType="application/vnd.openxmlformats-officedocument.drawingml.chart+xml" PartName="/xl/charts/chart78.xml"/>
  <Override ContentType="application/vnd.openxmlformats-officedocument.drawingml.chart+xml" PartName="/xl/charts/chart35.xml"/>
  <Override ContentType="application/vnd.openxmlformats-officedocument.drawingml.chart+xml" PartName="/xl/charts/chart112.xml"/>
  <Override ContentType="application/vnd.openxmlformats-officedocument.drawingml.chart+xml" PartName="/xl/charts/chart61.xml"/>
  <Override ContentType="application/vnd.openxmlformats-officedocument.drawingml.chart+xml" PartName="/xl/charts/chart130.xml"/>
  <Override ContentType="application/vnd.openxmlformats-officedocument.drawingml.chart+xml" PartName="/xl/charts/chart94.xml"/>
  <Override ContentType="application/vnd.openxmlformats-officedocument.drawingml.chart+xml" PartName="/xl/charts/chart122.xml"/>
  <Override ContentType="application/vnd.openxmlformats-officedocument.drawingml.chart+xml" PartName="/xl/charts/chart17.xml"/>
  <Override ContentType="application/vnd.openxmlformats-officedocument.drawingml.chart+xml" PartName="/xl/charts/chart25.xml"/>
  <Override ContentType="application/vnd.openxmlformats-officedocument.drawingml.chart+xml" PartName="/xl/charts/chart68.xml"/>
  <Override ContentType="application/vnd.openxmlformats-officedocument.drawingml.chart+xml" PartName="/xl/charts/chart51.xml"/>
  <Override ContentType="application/vnd.openxmlformats-officedocument.drawingml.chart+xml" PartName="/xl/charts/chart139.xml"/>
  <Override ContentType="application/vnd.openxmlformats-officedocument.drawingml.chart+xml" PartName="/xl/charts/chart86.xml"/>
  <Override ContentType="application/vnd.openxmlformats-officedocument.drawingml.chart+xml" PartName="/xl/charts/chart29.xml"/>
  <Override ContentType="application/vnd.openxmlformats-officedocument.drawingml.chart+xml" PartName="/xl/charts/chart20.xml"/>
  <Override ContentType="application/vnd.openxmlformats-officedocument.drawingml.chart+xml" PartName="/xl/charts/chart33.xml"/>
  <Override ContentType="application/vnd.openxmlformats-officedocument.drawingml.chart+xml" PartName="/xl/charts/chart63.xml"/>
  <Override ContentType="application/vnd.openxmlformats-officedocument.drawingml.chart+xml" PartName="/xl/charts/chart127.xml"/>
  <Override ContentType="application/vnd.openxmlformats-officedocument.drawingml.chart+xml" PartName="/xl/charts/chart76.xml"/>
  <Override ContentType="application/vnd.openxmlformats-officedocument.drawingml.chart+xml" PartName="/xl/charts/chart114.xml"/>
  <Override ContentType="application/vnd.openxmlformats-officedocument.drawingml.chart+xml" PartName="/xl/charts/chart129.xml"/>
  <Override ContentType="application/vnd.openxmlformats-officedocument.drawingml.chart+xml" PartName="/xl/charts/chart58.xml"/>
  <Override ContentType="application/vnd.openxmlformats-officedocument.drawingml.chart+xml" PartName="/xl/charts/chart45.xml"/>
  <Override ContentType="application/vnd.openxmlformats-officedocument.drawingml.chart+xml" PartName="/xl/charts/chart15.xml"/>
  <Override ContentType="application/vnd.openxmlformats-officedocument.drawingml.chart+xml" PartName="/xl/charts/chart132.xml"/>
  <Override ContentType="application/vnd.openxmlformats-officedocument.drawingml.chart+xml" PartName="/xl/charts/chart102.xml"/>
  <Override ContentType="application/vnd.openxmlformats-officedocument.drawingml.chart+xml" PartName="/xl/charts/chart92.xml"/>
  <Override ContentType="application/vnd.openxmlformats-officedocument.drawingml.chart+xml" PartName="/xl/charts/chart5.xml"/>
  <Override ContentType="application/vnd.openxmlformats-officedocument.drawingml.chart+xml" PartName="/xl/charts/chart88.xml"/>
  <Override ContentType="application/vnd.openxmlformats-officedocument.drawingml.chart+xml" PartName="/xl/charts/chart57.xml"/>
  <Override ContentType="application/vnd.openxmlformats-officedocument.drawingml.chart+xml" PartName="/xl/charts/chart109.xml"/>
  <Override ContentType="application/vnd.openxmlformats-officedocument.drawingml.chart+xml" PartName="/xl/charts/chart14.xml"/>
  <Override ContentType="application/vnd.openxmlformats-officedocument.drawingml.chart+xml" PartName="/xl/charts/chart74.xml"/>
  <Override ContentType="application/vnd.openxmlformats-officedocument.drawingml.chart+xml" PartName="/xl/charts/chart31.xml"/>
  <Override ContentType="application/vnd.openxmlformats-officedocument.drawingml.chart+xml" PartName="/xl/charts/chart116.xml"/>
  <Override ContentType="application/vnd.openxmlformats-officedocument.drawingml.chart+xml" PartName="/xl/charts/chart2.xml"/>
  <Override ContentType="application/vnd.openxmlformats-officedocument.drawingml.chart+xml" PartName="/xl/charts/chart135.xml"/>
  <Override ContentType="application/vnd.openxmlformats-officedocument.drawingml.chart+xml" PartName="/xl/charts/chart47.xml"/>
  <Override ContentType="application/vnd.openxmlformats-officedocument.drawingml.chart+xml" PartName="/xl/charts/chart72.xml"/>
  <Override ContentType="application/vnd.openxmlformats-officedocument.drawingml.chart+xml" PartName="/xl/charts/chart91.xml"/>
  <Override ContentType="application/vnd.openxmlformats-officedocument.drawingml.chart+xml" PartName="/xl/charts/chart118.xml"/>
  <Override ContentType="application/vnd.openxmlformats-officedocument.drawingml.chart+xml" PartName="/xl/charts/chart55.xml"/>
  <Override ContentType="application/vnd.openxmlformats-officedocument.drawingml.chart+xml" PartName="/xl/charts/chart81.xml"/>
  <Override ContentType="application/vnd.openxmlformats-officedocument.drawingml.chart+xml" PartName="/xl/charts/chart126.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64.xml"/>
  <Override ContentType="application/vnd.openxmlformats-officedocument.drawingml.chart+xml" PartName="/xl/charts/chart38.xml"/>
  <Override ContentType="application/vnd.openxmlformats-officedocument.drawingml.chart+xml" PartName="/xl/charts/chart100.xml"/>
  <Override ContentType="application/vnd.openxmlformats-officedocument.drawingml.chart+xml" PartName="/xl/charts/chart98.xml"/>
  <Override ContentType="application/vnd.openxmlformats-officedocument.drawingml.chart+xml" PartName="/xl/charts/chart85.xml"/>
  <Override ContentType="application/vnd.openxmlformats-officedocument.drawingml.chart+xml" PartName="/xl/charts/chart53.xml"/>
  <Override ContentType="application/vnd.openxmlformats-officedocument.drawingml.chart+xml" PartName="/xl/charts/chart10.xml"/>
  <Override ContentType="application/vnd.openxmlformats-officedocument.drawingml.chart+xml" PartName="/xl/charts/chart83.xml"/>
  <Override ContentType="application/vnd.openxmlformats-officedocument.drawingml.chart+xml" PartName="/xl/charts/chart111.xml"/>
  <Override ContentType="application/vnd.openxmlformats-officedocument.drawingml.chart+xml" PartName="/xl/charts/chart66.xml"/>
  <Override ContentType="application/vnd.openxmlformats-officedocument.drawingml.chart+xml" PartName="/xl/charts/chart124.xml"/>
  <Override ContentType="application/vnd.openxmlformats-officedocument.drawingml.chart+xml" PartName="/xl/charts/chart70.xml"/>
  <Override ContentType="application/vnd.openxmlformats-officedocument.drawingml.chart+xml" PartName="/xl/charts/chart137.xml"/>
  <Override ContentType="application/vnd.openxmlformats-officedocument.drawingml.chart+xml" PartName="/xl/charts/chart40.xml"/>
  <Override ContentType="application/vnd.openxmlformats-officedocument.drawingml.chart+xml" PartName="/xl/charts/chart96.xml"/>
  <Override ContentType="application/vnd.openxmlformats-officedocument.drawingml.chart+xml" PartName="/xl/charts/chart107.xml"/>
  <Override ContentType="application/vnd.openxmlformats-officedocument.drawingml.chart+xml" PartName="/xl/charts/chart49.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79.xml"/>
  <Override ContentType="application/vnd.openxmlformats-officedocument.drawingml.chart+xml" PartName="/xl/charts/chart141.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drawingml.chart+xml" PartName="/xl/charts/chart52.xml"/>
  <Override ContentType="application/vnd.openxmlformats-officedocument.drawingml.chart+xml" PartName="/xl/charts/chart18.xml"/>
  <Override ContentType="application/vnd.openxmlformats-officedocument.drawingml.chart+xml" PartName="/xl/charts/chart95.xml"/>
  <Override ContentType="application/vnd.openxmlformats-officedocument.drawingml.chart+xml" PartName="/xl/charts/chart44.xml"/>
  <Override ContentType="application/vnd.openxmlformats-officedocument.drawingml.chart+xml" PartName="/xl/charts/chart121.xml"/>
  <Override ContentType="application/vnd.openxmlformats-officedocument.drawingml.chart+xml" PartName="/xl/charts/chart87.xml"/>
  <Override ContentType="application/vnd.openxmlformats-officedocument.drawingml.chart+xml" PartName="/xl/charts/chart103.xml"/>
  <Override ContentType="application/vnd.openxmlformats-officedocument.drawingml.chart+xml" PartName="/xl/charts/chart26.xml"/>
  <Override ContentType="application/vnd.openxmlformats-officedocument.drawingml.chart+xml" PartName="/xl/charts/chart138.xml"/>
  <Override ContentType="application/vnd.openxmlformats-officedocument.drawingml.chart+xml" PartName="/xl/charts/chart77.xml"/>
  <Override ContentType="application/vnd.openxmlformats-officedocument.drawingml.chart+xml" PartName="/xl/charts/chart105.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69.xml"/>
  <Override ContentType="application/vnd.openxmlformats-officedocument.drawingml.chart+xml" PartName="/xl/charts/chart42.xml"/>
  <Override ContentType="application/vnd.openxmlformats-officedocument.drawingml.chart+xml" PartName="/xl/charts/chart113.xml"/>
  <Override ContentType="application/vnd.openxmlformats-officedocument.drawingml.chart+xml" PartName="/xl/charts/chart60.xml"/>
  <Override ContentType="application/vnd.openxmlformats-officedocument.drawingml.chart+xml" PartName="/xl/charts/chart16.xml"/>
  <Override ContentType="application/vnd.openxmlformats-officedocument.drawingml.chart+xml" PartName="/xl/charts/chart89.xml"/>
  <Override ContentType="application/vnd.openxmlformats-officedocument.drawingml.chart+xml" PartName="/xl/charts/chart59.xml"/>
  <Override ContentType="application/vnd.openxmlformats-officedocument.drawingml.chart+xml" PartName="/xl/charts/chart46.xml"/>
  <Override ContentType="application/vnd.openxmlformats-officedocument.drawingml.chart+xml" PartName="/xl/charts/chart131.xml"/>
  <Override ContentType="application/vnd.openxmlformats-officedocument.drawingml.chart+xml" PartName="/xl/charts/chart50.xml"/>
  <Override ContentType="application/vnd.openxmlformats-officedocument.drawingml.chart+xml" PartName="/xl/charts/chart4.xml"/>
  <Override ContentType="application/vnd.openxmlformats-officedocument.drawingml.chart+xml" PartName="/xl/charts/chart93.xml"/>
  <Override ContentType="application/vnd.openxmlformats-officedocument.drawingml.chart+xml" PartName="/xl/charts/chart101.xml"/>
  <Override ContentType="application/vnd.openxmlformats-officedocument.drawingml.chart+xml" PartName="/xl/charts/chart28.xml"/>
  <Override ContentType="application/vnd.openxmlformats-officedocument.drawingml.chart+xml" PartName="/xl/charts/chart6.xml"/>
  <Override ContentType="application/vnd.openxmlformats-officedocument.drawingml.chart+xml" PartName="/xl/charts/chart80.xml"/>
  <Override ContentType="application/vnd.openxmlformats-officedocument.drawingml.chart+xml" PartName="/xl/charts/chart133.xml"/>
  <Override ContentType="application/vnd.openxmlformats-officedocument.drawingml.chart+xml" PartName="/xl/charts/chart62.xml"/>
  <Override ContentType="application/vnd.openxmlformats-officedocument.drawingml.chart+xml" PartName="/xl/charts/chart32.xml"/>
  <Override ContentType="application/vnd.openxmlformats-officedocument.drawingml.chart+xml" PartName="/xl/charts/chart75.xml"/>
  <Override ContentType="application/vnd.openxmlformats-officedocument.drawingml.chart+xml" PartName="/xl/charts/chart115.xml"/>
  <Override ContentType="application/vnd.openxmlformats-officedocument.drawingml.chart+xml" PartName="/xl/charts/chart128.xml"/>
  <Override ContentType="application/vnd.openxmlformats-officedocument.drawingml.chart+xml" PartName="/xl/charts/chart65.xml"/>
  <Override ContentType="application/vnd.openxmlformats-officedocument.drawingml.chart+xml" PartName="/xl/charts/chart90.xml"/>
  <Override ContentType="application/vnd.openxmlformats-officedocument.drawingml.chart+xml" PartName="/xl/charts/chart117.xml"/>
  <Override ContentType="application/vnd.openxmlformats-officedocument.drawingml.chart+xml" PartName="/xl/charts/chart142.xml"/>
  <Override ContentType="application/vnd.openxmlformats-officedocument.drawingml.chart+xml" PartName="/xl/charts/chart82.xml"/>
  <Override ContentType="application/vnd.openxmlformats-officedocument.drawingml.chart+xml" PartName="/xl/charts/chart134.xml"/>
  <Override ContentType="application/vnd.openxmlformats-officedocument.drawingml.chart+xml" PartName="/xl/charts/chart30.xml"/>
  <Override ContentType="application/vnd.openxmlformats-officedocument.drawingml.chart+xml" PartName="/xl/charts/chart13.xml"/>
  <Override ContentType="application/vnd.openxmlformats-officedocument.drawingml.chart+xml" PartName="/xl/charts/chart125.xml"/>
  <Override ContentType="application/vnd.openxmlformats-officedocument.drawingml.chart+xml" PartName="/xl/charts/chart39.xml"/>
  <Override ContentType="application/vnd.openxmlformats-officedocument.drawingml.chart+xml" PartName="/xl/charts/chart48.xml"/>
  <Override ContentType="application/vnd.openxmlformats-officedocument.drawingml.chart+xml" PartName="/xl/charts/chart22.xml"/>
  <Override ContentType="application/vnd.openxmlformats-officedocument.drawingml.chart+xml" PartName="/xl/charts/chart56.xml"/>
  <Override ContentType="application/vnd.openxmlformats-officedocument.drawingml.chart+xml" PartName="/xl/charts/chart108.xml"/>
  <Override ContentType="application/vnd.openxmlformats-officedocument.drawingml.chart+xml" PartName="/xl/charts/chart99.xml"/>
  <Override ContentType="application/vnd.openxmlformats-officedocument.drawingml.chart+xml" PartName="/xl/charts/chart73.xml"/>
  <Override ContentType="application/vnd.openxmlformats-officedocument.drawingml.chart+xml" PartName="/xl/charts/chart3.xml"/>
  <Override ContentType="application/vnd.openxmlformats-officedocument.drawingml.chart+xml" PartName="/xl/charts/chart41.xml"/>
  <Override ContentType="application/vnd.openxmlformats-officedocument.drawingml.chart+xml" PartName="/xl/charts/chart136.xml"/>
  <Override ContentType="application/vnd.openxmlformats-officedocument.drawingml.chart+xml" PartName="/xl/charts/chart11.xml"/>
  <Override ContentType="application/vnd.openxmlformats-officedocument.drawingml.chart+xml" PartName="/xl/charts/chart84.xml"/>
  <Override ContentType="application/vnd.openxmlformats-officedocument.drawingml.chart+xml" PartName="/xl/charts/chart71.xml"/>
  <Override ContentType="application/vnd.openxmlformats-officedocument.drawingml.chart+xml" PartName="/xl/charts/chart123.xml"/>
  <Override ContentType="application/vnd.openxmlformats-officedocument.drawingml.chart+xml" PartName="/xl/charts/chart54.xml"/>
  <Override ContentType="application/vnd.openxmlformats-officedocument.drawingml.chart+xml" PartName="/xl/charts/chart97.xml"/>
  <Override ContentType="application/vnd.openxmlformats-officedocument.drawingml.chart+xml" PartName="/xl/charts/chart106.xml"/>
  <Override ContentType="application/vnd.openxmlformats-officedocument.drawingml.chart+xml" PartName="/xl/charts/chart37.xml"/>
  <Override ContentType="application/vnd.openxmlformats-officedocument.drawingml.chart+xml" PartName="/xl/charts/chart67.xml"/>
  <Override ContentType="application/vnd.openxmlformats-officedocument.drawingml.chart+xml" PartName="/xl/charts/chart110.xml"/>
  <Override ContentType="application/vnd.openxmlformats-officedocument.drawingml.chart+xml" PartName="/xl/charts/chart24.xml"/>
  <Override ContentType="application/vnd.openxmlformats-officedocument.drawingml.chart+xml" PartName="/xl/charts/chart140.xml"/>
  <Override ContentType="application/vnd.openxmlformats-officedocument.drawingml.chart+xml" PartName="/xl/charts/chart1.xml"/>
  <Override ContentType="application/vnd.openxmlformats-officedocument.drawingml.chart+xml" PartName="/xl/charts/chart119.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DE VALORACIÓN" sheetId="1" r:id="rId4"/>
    <sheet state="visible" name="Hoja 1" sheetId="2" r:id="rId5"/>
    <sheet state="visible" name="% ÁREAS DE GESTIÓN" sheetId="3" r:id="rId6"/>
    <sheet state="visible" name="AUTOEVALUACIÓN" sheetId="4" r:id="rId7"/>
    <sheet state="visible" name="CONSOLIDADO INSTITUCIONAL" sheetId="5" r:id="rId8"/>
    <sheet state="visible" name="PLAN DE MEJORAMIENTO" sheetId="6" r:id="rId9"/>
    <sheet state="visible" name="EJECUCIÓN PLAN DE MEJORAMIENTO" sheetId="7" r:id="rId10"/>
    <sheet state="visible" name="GRAFI. PROCESOS" sheetId="8" r:id="rId11"/>
    <sheet state="visible" name="G. DIRECTIVA" sheetId="9" r:id="rId12"/>
    <sheet state="visible" name="G. ACADEMICA" sheetId="10" r:id="rId13"/>
    <sheet state="visible" name="G. ADM. FINACIARA" sheetId="11" r:id="rId14"/>
    <sheet state="visible" name="G. COMUNITARIA" sheetId="12" r:id="rId15"/>
    <sheet state="visible" name="ESTADO INSTITUCIONAL" sheetId="13" r:id="rId16"/>
    <sheet state="visible" name="PUNTUACIÓN PENDIENTE" sheetId="14" r:id="rId17"/>
    <sheet state="visible" name="GRAFICAS PROCESOS" sheetId="15" r:id="rId18"/>
    <sheet state="visible" name="GRAFICAS GESTIONES" sheetId="16" r:id="rId19"/>
    <sheet state="visible" name="ALCANCE METAS PROCESOS" sheetId="17" r:id="rId20"/>
    <sheet state="visible" name="ALCANCE METAS GESTIÓN" sheetId="18" r:id="rId21"/>
    <sheet state="visible" name="ALCANCE METAS INSTITUCIONAL" sheetId="19" r:id="rId22"/>
    <sheet state="visible" name="CONTROL ACTIVIDADES" sheetId="20" r:id="rId23"/>
    <sheet state="visible" name="Hoja1" sheetId="21" r:id="rId24"/>
  </sheets>
  <definedNames/>
  <calcPr/>
  <extLst>
    <ext uri="GoogleSheetsCustomDataVersion2">
      <go:sheetsCustomData xmlns:go="http://customooxmlschemas.google.com/" r:id="rId25" roundtripDataChecksum="yf5dwUjss/Sc/tYdHXGm1Fi4xd6HjilFLa/RnI1xjoo="/>
    </ext>
  </extLst>
</workbook>
</file>

<file path=xl/comments1.xml><?xml version="1.0" encoding="utf-8"?>
<comments xmlns:r="http://schemas.openxmlformats.org/officeDocument/2006/relationships" xmlns="http://schemas.openxmlformats.org/spreadsheetml/2006/main">
  <authors>
    <author/>
  </authors>
  <commentList>
    <comment authorId="0" ref="A52">
      <text>
        <t xml:space="preserve">======
ID#AAAAkUysHBw
hogar    (2022-11-25 18:14:39)
Gestión académica: ésta es la esencia del
trabajo de un establecimiento educativo,
pues señala cómo se enfocan sus acciones para lograr que los estudiantes aprendan y
desarrollen las competencias necesarias para su desempeño personal, social y profesional.
Esta área de la gestión se encarga de los procesos de diseño curricular, prácticas pedagógicas institucionales, gestión de clases y seguimiento académico.</t>
      </text>
    </comment>
    <comment authorId="0" ref="A117">
      <text>
        <t xml:space="preserve">======
ID#AAAAkUysG9Y
hogar    (2022-11-25 18:14:39)
Gestión de la comunidad: como su nombre
lo indica, se encarga de las relaciones de la
institución con la comunidad; así como de
la participación y la convivencia, la atención
educativa a grupos poblacionales con necesidades especiales bajo una perspectiva de inclusión, y la prevención de riesgos.</t>
      </text>
    </comment>
    <comment authorId="0" ref="A81">
      <text>
        <t xml:space="preserve">======
ID#AAAAkUysG7I
hogar    (2022-11-25 18:14:39)
Gestión administrativa y financiera: esta
área da soporte al trabajo institucional. Tiene
a su cargo todos los procesos de apoyo a
la gestión académica, la administración de
la planta física, los recursos y los servicios,
el manejo del talento humano, y el apoyo financiero
y contable.</t>
      </text>
    </comment>
    <comment authorId="0" ref="E1">
      <text>
        <t xml:space="preserve">======
ID#AAAAkUysG4Q
hogar    (2022-11-25 18:14:39)
Gestión directiva: se refiere a la manera
como el establecimiento educativo es orientado.
Esta área se centra en el  direccionamiento estratégico, la cultura institucional,
el clima y el gobierno escolar, además de las
relaciones con el entorno. De esta forma es
posible que el rector o director y su equipo de
gestión organicen, desarrollen y evalúen el
funcionamiento general de la institución.</t>
      </text>
    </comment>
    <comment authorId="0" ref="A4">
      <text>
        <t xml:space="preserve">======
ID#AAAAkUysGvw
hogar    (2022-11-25 18:14:39)
Gestión directiva: se refiere a la manera
como el establecimiento educativo es orientado.
Esta área se centra en el  direccionamiento estratégico, la cultura institucional,
el clima y el gobierno escolar, además de las
relaciones con el entorno. De esta forma es
posible que el rector o director y su equipo de
gestión organicen, desarrollen y evalúen el
funcionamiento general de la institución.</t>
      </text>
    </comment>
  </commentList>
  <extLst>
    <ext uri="GoogleSheetsCustomDataVersion2">
      <go:sheetsCustomData xmlns:go="http://customooxmlschemas.google.com/" r:id="rId1" roundtripDataSignature="AMtx7mjBBWFVXrGN2ouCkLgIVAf5ZQyVCw=="/>
    </ext>
  </extLst>
</comments>
</file>

<file path=xl/comments2.xml><?xml version="1.0" encoding="utf-8"?>
<comments xmlns:r="http://schemas.openxmlformats.org/officeDocument/2006/relationships" xmlns="http://schemas.openxmlformats.org/spreadsheetml/2006/main">
  <authors>
    <author/>
  </authors>
  <commentList>
    <comment authorId="0" ref="E46">
      <text>
        <t xml:space="preserve">======
ID#AAAAkUysHNs
MINISTERIO DE EDUCACION NACIONAL    (2022-11-25 18:14:40)
La institución utiliza mecanismos que combinan
recursos internos y externos para prevenir
situaciones de riesgo y manejar los casos
difíciles, en el marco de su política sobre este
tema. Además, hace seguimiento periódico a
los mismos.</t>
      </text>
    </comment>
    <comment authorId="0" ref="D39">
      <text>
        <t xml:space="preserve">======
ID#AAAAkUysHNo
MINISTERIO DE EDUCACION NACIONAL    (2022-11-25 18:14:40)
Casi todas las sedes de la institución
poseen espacios suficientes
para realizar las labores
académicas, administrativas y
recreativas, y éstas se mantienen
limpias y ordenadas. La dotación
es adecuada. Esto genera
sentimientos de apropiación
y cuidado hacia los mismos.</t>
      </text>
    </comment>
    <comment authorId="0" ref="D95">
      <text>
        <t xml:space="preserve">======
ID#AAAAkUysHNc
hogar    (2022-11-25 18:14:40)
La institución cuenta con un
sistema de archivo organizado
donde se integra la información
histórica de los estudiantes
de todas las sedes.</t>
      </text>
    </comment>
    <comment authorId="0" ref="D120">
      <text>
        <t xml:space="preserve">======
ID#AAAAkUysHNU
hogar    (2022-11-25 18:14:40)
La institución ha definido estrategias
para la mediación de
conflictos, pero éstas se usan
de manera esporádica y no
abarcan la totalidad de sedes,
grados o niveles.</t>
      </text>
    </comment>
    <comment authorId="0" ref="C95">
      <text>
        <t xml:space="preserve">======
ID#AAAAkUysHNY
hogar    (2022-11-25 18:14:40)
La información académica de
los estudiantes está organizada
en archivo en algunas sedes,
según criterios diferentes.</t>
      </text>
    </comment>
    <comment authorId="0" ref="D108">
      <text>
        <t xml:space="preserve">======
ID#AAAAkUysHNM
hogar    (2022-11-25 18:14:40)
La institución cuenta con programas
definidos para algunos
servicios complementarios, y
los presta con la calidad y la
regularidad necesarias para
atender los requerimientos del
estudiantado. Además, hay
una articulación con la oferta
externa.</t>
      </text>
    </comment>
    <comment authorId="0" ref="G155">
      <text>
        <t xml:space="preserve">======
ID#AAAAkUysHNQ
MINISTERIO DE EDUCACION NACIONAL    (2022-11-25 18:14:40)
Una charla sobre riesgos de inundaciones</t>
      </text>
    </comment>
    <comment authorId="0" ref="C139">
      <text>
        <t xml:space="preserve">======
ID#AAAAkUysHNI
hogar    (2022-11-25 18:14:40)
Existen en la institución algunas
iniciativas para apoyar a los estudiantes en la formulación
de sus proyectos de vida, pero éstas no están articuladas a otros procesos.</t>
      </text>
    </comment>
    <comment authorId="0" ref="E99">
      <text>
        <t xml:space="preserve">======
ID#AAAAkUysHNA
hogar    (2022-11-25 18:14:40)
La institución asegura los recursos para cumplir
el programa de mantenimiento de su
planta física.</t>
      </text>
    </comment>
    <comment authorId="0" ref="E65">
      <text>
        <t xml:space="preserve">======
ID#AAAAkUysHM8
hogar    (2022-11-25 18:14:40)
La institución tiene una política de evaluación
fundamentada en los lineamientos curriculares,
los estándares básicos de competencias y los
artículos 2° y 3° del Decreto 230 de 2002 y el
articulo 8 del decreto 2082 de 1996, la cual se
refleja en las prácticas de los docentes.</t>
      </text>
    </comment>
    <comment authorId="0" ref="D136">
      <text>
        <t xml:space="preserve">======
ID#AAAAkUysHM4
hogar    (2022-11-25 18:14:40)
La institución conoce los requerimientos
educativos de las poblaciones o personas que experimentan barreras para el aprendizaje y la participación en su entorno y ha diseñado planes de trabajo pedagógico para atenderlas en concordancia con el PEI y la normatividad vigente.</t>
      </text>
    </comment>
    <comment authorId="0" ref="E104">
      <text>
        <t xml:space="preserve">======
ID#AAAAkUysHM0
hogar    (2022-11-25 18:14:40)
El programa de mantenimiento preventivo y
correctivo de los equipos y recursos para el
aprendizaje se cumple adecuadamente; con
ello se garantiza su estado óptimo. Además,
los manuales de uso están disponibles cuando
se requieran.</t>
      </text>
    </comment>
    <comment authorId="0" ref="D150">
      <text>
        <t xml:space="preserve">======
ID#AAAAkUysHMw
hogar    (2022-11-25 18:14:40)
La institución tiene propuestas para estimular la participación de de las familias como mecanismo de apoyo a acciones, que si bien son pertinentes
para la institución y están en
concordancia con el PEI, no han sido diseñadas con base en su participación.</t>
      </text>
    </comment>
    <comment authorId="0" ref="G149">
      <text>
        <t xml:space="preserve">======
ID#AAAAkUysHMs
MINISTERIO DE EDUCACION NACIONAL    (2022-11-25 18:14:40)
Asamblea y consejo de padres constituidos, pero no articulados a los demás estamentos del establecimiento</t>
      </text>
    </comment>
    <comment authorId="0" ref="G71">
      <text>
        <t xml:space="preserve">======
ID#AAAAkUysHMo
MINISTERIO DE EDUCACION NACIONAL    (2022-11-25 18:14:40)
PEI, plan de estudios, y horario
escolar de las Sedes.</t>
      </text>
    </comment>
    <comment authorId="0" ref="D51">
      <text>
        <t xml:space="preserve">======
ID#AAAAkUysHMk
MINISTERIO DE EDUCACION NACIONAL    (2022-11-25 18:14:40)
La institución cuenta con una
política para el establecimiento
de alianzas o acuerdos con
diferentes entidades para
apoyar la ejecución de sus proyectos.
Sin embargo, no hace
seguimiento sistemático a sus
resultados.</t>
      </text>
    </comment>
    <comment authorId="0" ref="F9">
      <text>
        <t xml:space="preserve">======
ID#AAAAkUysHMg
MINISTERIO DE EDUCACION NACIONAL    (2022-11-25 18:14:40)
La institución evalúa periódicamente su estrategia
de inclusión de personas de diferentes grupos
poblacionales o diversidad cultural, e introduce
los ajustes pertinentes para fortalecerla.</t>
      </text>
    </comment>
    <comment authorId="0" ref="C76">
      <text>
        <t xml:space="preserve">======
ID#AAAAkUysHMc
hogar    (2022-11-25 18:14:40)
El trabajo de clase privilegia
lo disciplinar como fuente exclusiva
de estructuración de
contenidos de enseñanza y la
exposición magistral del conocimiento.</t>
      </text>
    </comment>
    <comment authorId="0" ref="D145">
      <text>
        <t xml:space="preserve">======
ID#AAAAkUysHMY
hogar    (2022-11-25 18:14:40)
El servicio social estudiantil tiene
proyectos que responden a las necesidades de la comunidad y éstos, a su vez, son pertinentes para la actividad institucional.</t>
      </text>
    </comment>
    <comment authorId="0" ref="E145">
      <text>
        <t xml:space="preserve">======
ID#AAAAkUysHMU
hogar    (2022-11-25 18:14:40)
El servicio social estudiantil es valorado por la
comunidad y los estudiantes han desarrollado
una capacidad de empatía e integración con
la ésta en la medida en que éstos contribuyen
a la solución de sus necesidades a través de
programas interesantes y debidamente organizados.</t>
      </text>
    </comment>
    <comment authorId="0" ref="E25">
      <text>
        <t xml:space="preserve">======
ID#AAAAkUysHMQ
MINISTERIO DE EDUCACION NACIONAL    (2022-11-25 18:14:40)
La asamblea de padres de familia se reúne
periódicamente y es reconocida como la instancia
de representación de estos integrantes
de la comunidad educativa.</t>
      </text>
    </comment>
    <comment authorId="0" ref="C99">
      <text>
        <t xml:space="preserve">======
ID#AAAAkUysHMM
hogar    (2022-11-25 18:14:40)
El mantenimiento de la planta
física se realiza ocasionalmente,
sin obedecer a una planeación
sistemática.</t>
      </text>
    </comment>
    <comment authorId="0" ref="C19">
      <text>
        <t xml:space="preserve">======
ID#AAAAkUysHMI
MINISTERIO DE EDUCACION NACIONAL    (2022-11-25 18:14:40)
No se ha conformado su consejo
directivo como institución
integrada; o bien se ha establecido
formalmente, pero éste
no funciona en la práctica.</t>
      </text>
    </comment>
    <comment authorId="0" ref="E20">
      <text>
        <t xml:space="preserve">======
ID#AAAAkUysHMA
MINISTERIO DE EDUCACION NACIONAL    (2022-11-25 18:14:40)
El consejo directivo se reúne periódicamente de
acuerdo con un cronograma establecido y sesiona
con el aporte activo de todos sus miembros.
Hace seguimiento sistemático al plan de trabajo,
para garantizar su cumplimiento.</t>
      </text>
    </comment>
    <comment authorId="0" ref="C51">
      <text>
        <t xml:space="preserve">======
ID#AAAAkUysHL8
MINISTERIO DE EDUCACION NACIONAL    (2022-11-25 18:14:40)
La institución establece acuerdos
ocasionales con otras entidades:
bibliotecas, puestos
de salud, hospitales, granjas,
casas de cultura y centros de
recreación para desarrollar
algunas actividades pedagógicas.</t>
      </text>
    </comment>
    <comment authorId="0" ref="F84">
      <text>
        <t xml:space="preserve">======
ID#AAAAkUysHL4
hogar    (2022-11-25 18:14:40)
La institución revisa y evalúa periódicamente los
resultados de los programas de apoyo pedagógico
que realiza e implementa acciones correctivas,
tendientes a mejorar los resultados de los estudiantes.</t>
      </text>
    </comment>
    <comment authorId="0" ref="G142">
      <text>
        <t xml:space="preserve">======
ID#AAAAkUysHL0
MINISTERIO DE EDUCACION NACIONAL    (2022-11-25 18:14:40)
Tres sesiones de trabajo con
padres de familia sobre los
procesos de desarrollo personal y afectivo</t>
      </text>
    </comment>
    <comment authorId="0" ref="E43">
      <text>
        <t xml:space="preserve">======
ID#AAAAkUysHLw
MINISTERIO DE EDUCACION NACIONAL    (2022-11-25 18:14:40)
La institución cuenta con una política y una
programación completa de actividades extracurriculares
que propicia la participación de
todos, y éstas se orientan a complementar la
formación de los estudiantes en los aspectos
sociales, artísticos, deportivos, emocionales,
éticos, etc.</t>
      </text>
    </comment>
    <comment authorId="0" ref="E71">
      <text>
        <t xml:space="preserve">======
ID#AAAAkUysHLs
hogar    (2022-11-25 18:14:40)
La institución cuenta con una política sobre el
uso apropiado de los tiempos destinados a los
aprendizajes, la cual es implementada de manera
flexible de acuerdo con las características
y necesidades de los estudiantes. No obstante,
hay pocas oportunidades para complementarlo
con actividades extracurriculares y de refuerzo.</t>
      </text>
    </comment>
    <comment authorId="0" ref="C45">
      <text>
        <t xml:space="preserve">======
ID#AAAAkUysHLo
MINISTERIO DE EDUCACION NACIONAL    (2022-11-25 18:14:40)
La institución realiza jornadas,
talleres y otras actividades
orientadas a reducir los conflictos.
Estas actividades son
convocadas por algunos docentes.
No hay una conciencia
clara acerca de todas las competencias
requeridas para la
convivencia.</t>
      </text>
    </comment>
    <comment authorId="0" ref="F33">
      <text>
        <t xml:space="preserve">======
ID#AAAAkUysHLk
MINISTERIO DE EDUCACION NACIONAL    (2022-11-25 18:14:40)
La institución evalúa periódica y sistemáticamente
la contribución de los diferentes equipos en relación
con el logro de los objetivos institucionales
y con el fortalecimiento de un buen clima institucional.
A partir de estas evaluaciones, implementa
acciones de mejoramiento.</t>
      </text>
    </comment>
    <comment authorId="0" ref="F40">
      <text>
        <t xml:space="preserve">======
ID#AAAAkUysHLg
MINISTERIO DE EDUCACION NACIONAL    (2022-11-25 18:14:40)
La institución evalúa sistemáticamente la efectividad
de su programa de inducción y de acogida a
estudiantes nuevos y sus familias y a otro personal,
y realiza los ajustes pertinentes.</t>
      </text>
    </comment>
    <comment authorId="0" ref="F39">
      <text>
        <t xml:space="preserve">======
ID#AAAAkUysHLc
MINISTERIO DE EDUCACION NACIONAL    (2022-11-25 18:14:40)
La institución evalúa periódicamente si sus espacios
y dotaciones son suficientes, y si éstos propician
un buen ambiente para el aprendizaje y la
convivencia, sin que se constituyan en barreras
para la participación de la comunidad educativa,
así como para el desarrollo de actividades fuera
de la jornada escolar.</t>
      </text>
    </comment>
    <comment authorId="0" ref="E143">
      <text>
        <t xml:space="preserve">======
ID#AAAAkUysHLU
hogar    (2022-11-25 18:14:40)
La institución cuenta con una estrategia de
interacción con la comunidad que orienta,
da sentido a las acciones que se planean conjuntamente y dan respuesta a problemáticas
y necesidades que apuntan al mejoramiento
de las condiciones de vida de la comunidad y
los estudiantes.</t>
      </text>
    </comment>
    <comment authorId="0" ref="G26">
      <text>
        <t xml:space="preserve">======
ID#AAAAkUysHLY
hogar    (2022-11-25 18:14:40)
Acta de la única reunión del
Consejo de padres</t>
      </text>
    </comment>
    <comment authorId="0" ref="D126">
      <text>
        <t xml:space="preserve">======
ID#AAAAkUysHLQ
hogar    (2022-11-25 18:14:40)
La institución cuenta con procesos
para el recaudo de ingresos
y la realización de los gastos.
Los registros son consistentes
y coinciden plenamente con el
plan de ingresos y gastos estipulado.</t>
      </text>
    </comment>
    <comment authorId="0" ref="F105">
      <text>
        <t xml:space="preserve">======
ID#AAAAkUysHLM
hogar    (2022-11-25 18:14:40)
La institución revisa y actualiza periódicamente el panorama de riesgos.</t>
      </text>
    </comment>
    <comment authorId="0" ref="G104">
      <text>
        <t xml:space="preserve">======
ID#AAAAkUysHLI
MINISTERIO DE EDUCACION NACIONAL    (2022-11-25 18:14:40)
Programa anual de mantenimiento preventivo de los equipos de laboratorio, computadores y audiovisuales</t>
      </text>
    </comment>
    <comment authorId="0" ref="C113">
      <text>
        <t xml:space="preserve">======
ID#AAAAkUysHLE
hogar    (2022-11-25 18:14:40)
La institución realiza actividades
de inducción con los docentes
y administrativos nuevos,
pero éstas no son sistemáticas
y obedecen a iniciativas individuales,
de áreas o de sedes.</t>
      </text>
    </comment>
    <comment authorId="0" ref="E75">
      <text>
        <t xml:space="preserve">======
ID#AAAAkUysHK8
hogar    (2022-11-25 18:14:40)
La planeación de clases es reconocida como
la estrategia institucional que posibilita establecer
y aplicar el conjunto ordenado y articulado
de actividades para: (1) la consecución
de un objetivo relacionado con un contenido
concreto; (2) la elección de los recursos didácticos;
(3) el establecimiento de unos procesos
evaluativos; y (4) la definición de unos estándares
de referencia. Los planes de aula establecen
sistemas didácticos accesibles a todo
el estudiantado, que minimizan barreras al
aprendizaje y están relacionados con el diseño
curricular y el enfoque metodológico.</t>
      </text>
    </comment>
    <comment authorId="0" ref="G153">
      <text>
        <t xml:space="preserve">======
ID#AAAAkUysHLA
MINISTERIO DE EDUCACION NACIONAL    (2022-11-25 18:14:40)
Dos conferencias sobre riesgos de accidentes caseros</t>
      </text>
    </comment>
    <comment authorId="0" ref="D63">
      <text>
        <t xml:space="preserve">======
ID#AAAAkUysHK4
hogar    (2022-11-25 18:14:40)
La institución cuenta con una
política de dotación, uso y
mantenimiento de los recursos
para el aprendizaje y hay una
conexión clara entre el enfoque
metodológico y los criterios
administrativos.</t>
      </text>
    </comment>
    <comment authorId="0" ref="G121">
      <text>
        <t xml:space="preserve">======
ID#AAAAkUysHK0
MINISTERIO DE EDUCACION NACIONAL    (2022-11-25 18:14:40)
Documento borrador con
estrategia de promoción del bienestar de los trabajadores del establecimiento educativo</t>
      </text>
    </comment>
    <comment authorId="0" ref="E50">
      <text>
        <t xml:space="preserve">======
ID#AAAAkUysHKw
MINISTERIO DE EDUCACION NACIONAL    (2022-11-25 18:14:40)
La institución realiza un intercambio fluido de
información con las autoridades educativas
en el marco de la política definida, lo que facilita
la ejecución de las actividades y la solución
oportuna de los problemas.</t>
      </text>
    </comment>
    <comment authorId="0" ref="D81">
      <text>
        <t xml:space="preserve">======
ID#AAAAkUysHKs
hogar    (2022-11-25 18:14:40)
El análisis de los resultados
de los estudiantes en las evaluaciones
externas (pruebas
SABER y exámenes de Estado)
origina acciones para fortalecer
los aprendizajes de los estudiantes.</t>
      </text>
    </comment>
    <comment authorId="0" ref="C40">
      <text>
        <t xml:space="preserve">======
ID#AAAAkUysHKk
MINISTERIO DE EDUCACION NACIONAL    (2022-11-25 18:14:40)
La institución ha definido algunas
actividades de inducción,
pero éstas no se ejecutan adecuadamente
o se realizan solamente
en algunas sedes.</t>
      </text>
    </comment>
    <comment authorId="0" ref="C82">
      <text>
        <t xml:space="preserve">======
ID#AAAAkUysHKg
hogar    (2022-11-25 18:14:40)
La institución tiene algunas
estrategias para controlar el
ausentismo, pero éstas se
aplican esporádicamente en
algunas sedes, y sin indagar
sus causas.</t>
      </text>
    </comment>
    <comment authorId="0" ref="G25">
      <text>
        <t xml:space="preserve">======
ID#AAAAkUysHKc
hogar    (2022-11-25 18:14:40)
Acta de reunión anual ordinaria
de la Asamblea</t>
      </text>
    </comment>
    <comment authorId="0" ref="G33">
      <text>
        <t xml:space="preserve">======
ID#AAAAkUysHKY
hogar    (2022-11-25 18:14:40)
Actas del Consejo Académico. Actas de reuniones de los docentes de matemáticas</t>
      </text>
    </comment>
    <comment authorId="0" ref="C81">
      <text>
        <t xml:space="preserve">======
ID#AAAAkUysHKU
hogar    (2022-11-25 18:14:40)
Los resultados de las evaluaciones
externas (pruebas SABER y
exámenes de Estado) son conocidos
por los docentes, pero
éstos no se utilizan para diseñar
e implementar acciones de
mejoramiento.</t>
      </text>
    </comment>
    <comment authorId="0" ref="D42">
      <text>
        <t xml:space="preserve">======
ID#AAAAkUysHKQ
MINISTERIO DE EDUCACION NACIONAL    (2022-11-25 18:14:40)
La institución integrada ha elaborado
un manual de convivencia
que orienta las acciones
de los diferentes estamentos
de la comunidad educativa, en
concordancia con el PEI.</t>
      </text>
    </comment>
    <comment authorId="0" ref="C136">
      <text>
        <t xml:space="preserve">======
ID#AAAAkUysHJ8
hogar    (2022-11-25 18:14:40)
La institución ha delineado políticas para atender a poblaciones con requerimientos especiales, pero carece de información
relativa a las necesidades de su localidad o municipio.</t>
      </text>
    </comment>
    <comment authorId="0" ref="F120">
      <text>
        <t xml:space="preserve">======
ID#AAAAkUysHJ0
hogar    (2022-11-25 18:14:40)
La institución revisa periódicamente sus estrategias
de mediación de conflictos y los ajusta de
acuerdo con las necesidades.</t>
      </text>
    </comment>
    <comment authorId="0" ref="D101">
      <text>
        <t xml:space="preserve">======
ID#AAAAkUysHJ4
hogar    (2022-11-25 18:14:40)
La institución cuenta con un
sistema de registro y seguimiento
al uso de los espacios
físicos.</t>
      </text>
    </comment>
    <comment authorId="0" ref="F25">
      <text>
        <t xml:space="preserve">======
ID#AAAAkUysHJo
MINISTERIO DE EDUCACION NACIONAL    (2022-11-25 18:14:40)
La asamblea de padres de familia se reúne periódicamente
y cuenta con la participación activa de
sus miembros. Además, evalúa los resultados de
sus acciones y decisiones y los utiliza para fortalecer
su trabajo.</t>
      </text>
    </comment>
    <comment authorId="0" ref="G77">
      <text>
        <t xml:space="preserve">======
ID#AAAAkUysHJs
MINISTERIO DE EDUCACION NACIONAL    (2022-11-25 18:14:40)
Boletín sobre mecanismos
de evaluación publicados
en las carteleras</t>
      </text>
    </comment>
    <comment authorId="0" ref="G12">
      <text>
        <t xml:space="preserve">======
ID#AAAAkUysHJk
hogar    (2022-11-25 18:14:40)
Actas de reuniones del Consejo
Directivo</t>
      </text>
    </comment>
    <comment authorId="0" ref="G32">
      <text>
        <t xml:space="preserve">======
ID#AAAAkUysHJg
hogar    (2022-11-25 18:14:39)
Dos boletines publicados en
carteleras: uno para docentes
y otro para padres de familia</t>
      </text>
    </comment>
    <comment authorId="0" ref="C124">
      <text>
        <t xml:space="preserve">======
ID#AAAAkUysHJY
hogar    (2022-11-25 18:14:39)
El presupuesto de la institución
es un agregado de ingresos y
gastos que no tiene relación
con las prioridades. No hay
mecanismos de planeación financiera.</t>
      </text>
    </comment>
    <comment authorId="0" ref="C138">
      <text>
        <t xml:space="preserve">======
ID#AAAAkUysHJU
hogar    (2022-11-25 18:14:39)
La institución no cuenta con
información adecuadamente
sistematizada respecto de las
necesidades y expectativas de
los estudiantes; por ello, su
sentido de pertenencia es bajo
y es alta la incidencia del ausentismo y la deserción.</t>
      </text>
    </comment>
    <comment authorId="0" ref="C104">
      <text>
        <t xml:space="preserve">======
ID#AAAAkUysHJQ
hogar    (2022-11-25 18:14:39)
El mantenimiento de los equipos
y otros recursos para el
aprendizaje sólo se realiza
cuando éstos sufren algún
daño. Los manuales de los
equipos no están disponibles
para los usuarios.</t>
      </text>
    </comment>
    <comment authorId="0" ref="F38">
      <text>
        <t xml:space="preserve">======
ID#AAAAkUysHJM
MINISTERIO DE EDUCACION NACIONAL    (2022-11-25 18:14:39)
Se evalúan periódicamente los aspectos relativos
a la identificación de los estudiantes con la institución
y al fortalecimiento de su sentimiento de
pertenencia, y se introducen medidas oportunas
para promover y reforzar este sentimiento.</t>
      </text>
    </comment>
    <comment authorId="0" ref="F7">
      <text>
        <t xml:space="preserve">======
ID#AAAAkUysHJI
MINISTERIO DE EDUCACION NACIONAL    (2022-11-25 18:14:39)
Se evalúa periódicamente el cumplimiento de las
metas, lo que permite realizar ajustes y reorientar
los diferentes aspectos de la gestión institucional.
La revisión periódica de las metas da cuenta del
proceso progresivo de la transformación hacia la
atención a la población diversa y vulnerable.</t>
      </text>
    </comment>
    <comment authorId="0" ref="G144">
      <text>
        <t xml:space="preserve">======
ID#AAAAkUysHJE
MINISTERIO DE EDUCACION NACIONAL    (2022-11-25 18:14:39)
Programa “biblioteca
abierta para los padres”
iniciado el año anterior</t>
      </text>
    </comment>
    <comment authorId="0" ref="F149">
      <text>
        <t xml:space="preserve">======
ID#AAAAkUysHJA
hogar    (2022-11-25 18:14:39)
La institución cuenta con mecanismos para evaluar el papel y el funcionamiento de la asamblea y el consejo de padres de familia, que sirven para retroalimentar y cualificar estos espacios de participación, consulta y aprendizaje.</t>
      </text>
    </comment>
    <comment authorId="0" ref="G109">
      <text>
        <t xml:space="preserve">======
ID#AAAAkUysHI8
MINISTERIO DE EDUCACION NACIONAL    (2022-11-25 18:14:39)
Atención de 5 estudiantes con
necesidades educativas especiales en los grados regulares</t>
      </text>
    </comment>
    <comment authorId="0" ref="A58">
      <text>
        <t xml:space="preserve">======
ID#AAAAkUysHI4
hogar    (2022-11-25 18:14:39)
Gestión académica: ésta es la esencia del
trabajo de un establecimiento educativo,
pues señala cómo se enfocan sus acciones para lograr que los estudiantes aprendan y
desarrollen las competencias necesarias para su desempeño personal, social y profesional.
Esta área de la gestión se encarga de los procesos de diseño curricular, prácticas pedagógicas institucionales, gestión de clases y seguimiento académico.</t>
      </text>
    </comment>
    <comment authorId="0" ref="G117">
      <text>
        <t xml:space="preserve">======
ID#AAAAkUysHIw
MINISTERIO DE EDUCACION NACIONAL    (2022-11-25 18:14:39)
Carpetas de los docentes
con información sobre sus
resultados de evaluación de
desempeño y planes de mejoramiento profesional</t>
      </text>
    </comment>
    <comment authorId="0" ref="D155">
      <text>
        <t xml:space="preserve">======
ID#AAAAkUysHIs
hogar    (2022-11-25 18:14:39)
La institución cuenta con planes
de evacuación frente a desastres
naturales o similares y posee un sistema de monitoreo de las condiciones mínimas de seguridad que verifica el estado de su infraestructura y alerta sobre posibles accidentes.</t>
      </text>
    </comment>
    <comment authorId="0" ref="G112">
      <text>
        <t xml:space="preserve">======
ID#AAAAkUysHIo
MINISTERIO DE EDUCACION NACIONAL    (2022-11-25 18:14:39)
No se han establecido perfiles profesionales del personal directivo y docente</t>
      </text>
    </comment>
    <comment authorId="0" ref="E40">
      <text>
        <t xml:space="preserve">======
ID#AAAAkUysHIk
MINISTERIO DE EDUCACION NACIONAL    (2022-11-25 18:14:39)
La institución cuenta con un programa estructurado
de inducción y de acogida, el cual
está apoyado en materiales y estrategias que
se adaptan a las condiciones personales, sociales
y culturales de todos los integrantes. La
inducción se hace al inicio del año escolar a
todos los estudiantes nuevos y sus familias.</t>
      </text>
    </comment>
    <comment authorId="0" ref="D74">
      <text>
        <t xml:space="preserve">======
ID#AAAAkUysHIc
hogar    (2022-11-25 18:14:39)
Los equipos docentes han realizado
esfuerzos coordinados
para apoyar el proceso de
enseñanza-aprendizaje en la
comunicación recíproca, las
relaciones horizontales y la negociación
con los estudiantes.</t>
      </text>
    </comment>
    <comment authorId="0" ref="F45">
      <text>
        <t xml:space="preserve">======
ID#AAAAkUysHIY
MINISTERIO DE EDUCACION NACIONAL    (2022-11-25 18:14:39)
La institución evalúa y ajusta el funcionamiento
del comité de convivencia, recupera la información
relativa a las estrategias exitosas para el manejo
de conflictos y el desarrollo de competencias
para la convivencia y el respeto a la diversidad.
Además, propicia su transferencia y apropiación.</t>
      </text>
    </comment>
    <comment authorId="0" ref="G35">
      <text>
        <t xml:space="preserve">======
ID#AAAAkUysHIQ
hogar    (2022-11-25 18:14:39)
Actas del Consejo Académico</t>
      </text>
    </comment>
    <comment authorId="0" ref="G14">
      <text>
        <t xml:space="preserve">======
ID#AAAAkUysHIU
hogar    (2022-11-25 18:14:39)
PEI, plan de estudios, actas
del Consejo Académico</t>
      </text>
    </comment>
    <comment authorId="0" ref="D43">
      <text>
        <t xml:space="preserve">======
ID#AAAAkUysHIM
MINISTERIO DE EDUCACION NACIONAL    (2022-11-25 18:14:39)
La institución tiene una política
definida con respecto a las actividades
extracurriculares, las
cuales se articulan a los procesos
de formación de los estudiantes.
Sin embargo, ésta solamente se
aplica en algunas sedes.</t>
      </text>
    </comment>
    <comment authorId="0" ref="C85">
      <text>
        <t xml:space="preserve">======
ID#AAAAkUysHII
hogar    (2022-11-25 18:14:39)
La institución tiene un contacto
escaso y esporádico con sus
egresados y la información sobre
ellos es anecdótica.</t>
      </text>
    </comment>
    <comment authorId="0" ref="G63">
      <text>
        <t xml:space="preserve">======
ID#AAAAkUysHIE
MINISTERIO DE EDUCACION NACIONAL    (2022-11-25 18:14:39)
PEI, plan de estudios, planillas para registro de uso de los recursos</t>
      </text>
    </comment>
    <comment authorId="0" ref="E113">
      <text>
        <t xml:space="preserve">======
ID#AAAAkUysHIA
hogar    (2022-11-25 18:14:39)
La institución tiene una estrategia organizada
para la inducción y la acogida del personal
nuevo, que incluye el análisis del PEI y del
plan de mejoramiento. Además, realiza la
reinducción del antiguo en lo relacionado con
aspectos institucionales, pedagógicos y disciplinares.</t>
      </text>
    </comment>
    <comment authorId="0" ref="F65">
      <text>
        <t xml:space="preserve">======
ID#AAAAkUysHH0
hogar    (2022-11-25 18:14:39)
La institución revisa periódicamente la implementación
de su política de evaluación tanto en
cuanto a su aplicación por parte de los docentes,
como en su efecto sobre la diversidad de los estudiantes,
e introduce los ajustes pertinentes.</t>
      </text>
    </comment>
    <comment authorId="0" ref="F118">
      <text>
        <t xml:space="preserve">======
ID#AAAAkUysHH4
hogar    (2022-11-25 18:14:39)
La institución revisa y valora continuamente su
estrategia de reconocimiento al personal vinculado
y realiza los ajustes pertinentes.</t>
      </text>
    </comment>
    <comment authorId="0" ref="D103">
      <text>
        <t xml:space="preserve">======
ID#AAAAkUysHHw
hogar    (2022-11-25 18:14:39)
La institución tiene un proceso
establecido para garantizar
la adquisición y la distribución
oportuna de los suministros necesarios
(papel, materiales de
laboratorio, marcadores, etc.).</t>
      </text>
    </comment>
    <comment authorId="0" ref="E85">
      <text>
        <t xml:space="preserve">======
ID#AAAAkUysHHs
hogar    (2022-11-25 18:14:39)
La institución hace seguimiento a los egresados
de manera regular, y utiliza indicadores
para orientar sus acciones pedagógicas. Además,
promueve su participación y organización,
y cuenta con una base de datos que le
permite tener información sobre su destino
(estudios postsecundarios y/o vinculación al
mercado laboral).</t>
      </text>
    </comment>
    <comment authorId="0" ref="C77">
      <text>
        <t xml:space="preserve">======
ID#AAAAkUysHHo
hogar    (2022-11-25 18:14:39)
La institución cuenta con un
sistema de evaluación del rendimiento
académico incompleto,
que no es conocido por
todos los docentes, estudiantes
y padres de familia.</t>
      </text>
    </comment>
    <comment authorId="0" ref="C6">
      <text>
        <t xml:space="preserve">======
ID#AAAAkUysHHg
hogar    (2022-11-25 18:14:39)
Hay una formulación incipiente o parcial del direccionamiento estratégico como institución integrada e inclusiva. Pueden estar prevaleciendo la misión, la visión o los principios de cada una de las distintas sedes.</t>
      </text>
    </comment>
    <comment authorId="0" ref="D104">
      <text>
        <t xml:space="preserve">======
ID#AAAAkUysHHc
hogar    (2022-11-25 18:14:39)
La institución cuenta con un
programa de mantenimiento
preventivo y correctivo de
los equipos y recursos para
el aprendizaje y, en caso de
requerirse, éste se hace oportunamente.
Además, los manuales
de los equipos están
disponibles.</t>
      </text>
    </comment>
    <comment authorId="0" ref="E95">
      <text>
        <t xml:space="preserve">======
ID#AAAAkUysHHY
hogar    (2022-11-25 18:14:39)
La institución tiene un sistema de archivo que
le permite disponer de la información de los
estudiantes de todas las sedes, así como expedir
constancias y certificados de manera
ágil, confiable y oportuna.</t>
      </text>
    </comment>
    <comment authorId="0" ref="G100">
      <text>
        <t xml:space="preserve">======
ID#AAAAkUysHHU
MINISTERIO DE EDUCACION NACIONAL    (2022-11-25 18:14:39)
Participación de menos del
25% de los estudiantes y
padres de familia en las jornadas de embellecimiento
de las plantas físicas de las
sedes institucionales</t>
      </text>
    </comment>
    <comment authorId="0" ref="G62">
      <text>
        <t xml:space="preserve">======
ID#AAAAkUysHHM
MINISTERIO DE EDUCACION NACIONAL    (2022-11-25 18:14:39)
PEI, plan de estudios, actas
de reuniones de los Consejos
Directivo y Académico</t>
      </text>
    </comment>
    <comment authorId="0" ref="E80">
      <text>
        <t xml:space="preserve">======
ID#AAAAkUysHHI
hogar    (2022-11-25 18:14:39)
El seguimiento sistemático de los resultados
académicos cuenta con indicadores y mecanismos
claros de retroalimentación para
estudiantes, padres de familia y prácticas docentes.</t>
      </text>
    </comment>
    <comment authorId="0" ref="E76">
      <text>
        <t xml:space="preserve">======
ID#AAAAkUysHG4
hogar    (2022-11-25 18:14:39)
En los estilos pedagógicos de aula se privilegian
las perspectivas de docentes y estudiantes
en la elección de contenidos y en las estrategias
de enseñanza (proyectos, problemas,
investigación en el aula, etc.) que favorecen el
desarrollo de las competencias. Se caracteriza
por dar a cada estudiante la oportunidad de
participar en la elección de temas y estrategias
de enseñanza incluyendo a quienes utilizan
sistemas de comunicación alternativos.</t>
      </text>
    </comment>
    <comment authorId="0" ref="G22">
      <text>
        <t xml:space="preserve">======
ID#AAAAkUysHG8
hogar    (2022-11-25 18:14:39)
Acta del comité de convivencia.
Solamente se reunió
una vez en el año</t>
      </text>
    </comment>
    <comment authorId="0" ref="F142">
      <text>
        <t xml:space="preserve">======
ID#AAAAkUysHG0
hogar    (2022-11-25 18:14:39)
Los programas de la escuela de padres se evalúan de forma regular; hay sistematización de estos procesos y su mejoramiento se hace teniendo en cuenta las necesidades y expectativas de los integrantes de la familia y de la comunidad.</t>
      </text>
    </comment>
    <comment authorId="0" ref="G38">
      <text>
        <t xml:space="preserve">======
ID#AAAAkUysHGs
hogar    (2022-11-25 18:14:39)
Participación de los estudiantes
de quinto y séptimo grado en olimpiadas del conocimiento. Tres salidas pedagógicas con los estudiantes de básica primaria y básica secundaria</t>
      </text>
    </comment>
    <comment authorId="0" ref="G116">
      <text>
        <t xml:space="preserve">======
ID#AAAAkUysHGw
MINISTERIO DE EDUCACION NACIONAL    (2022-11-25 18:14:39)
Planilla de registro de participación de los docentes en actividades extracurriculares</t>
      </text>
    </comment>
    <comment authorId="0" ref="E96">
      <text>
        <t xml:space="preserve">======
ID#AAAAkUysHGk
hogar    (2022-11-25 18:14:39)
La institución dispone de un sistema ágil y
oportuno para la expedición de boletines de
calificaciones y cuenta con los sistemas de
control necesarios para garantizar la consistencia
de la información.</t>
      </text>
    </comment>
    <comment authorId="0" ref="D65">
      <text>
        <t xml:space="preserve">======
ID#AAAAkUysHGc
hogar    (2022-11-25 18:14:39)
La institución cuenta con una
política de evaluación de los
desempeños académicos de los
estudiantes que contempla los
elementos del plan de estudios,
los criterios de los docentes e integra
la legislación vigente.</t>
      </text>
    </comment>
    <comment authorId="0" ref="G76">
      <text>
        <t xml:space="preserve">======
ID#AAAAkUysHGg
MINISTERIO DE EDUCACION NACIONAL    (2022-11-25 18:14:39)
Aplicación de talleres con
estudiantes de la básica primaria de las Sede</t>
      </text>
    </comment>
    <comment authorId="0" ref="C64">
      <text>
        <t xml:space="preserve">======
ID#AAAAkUysHGY
hogar    (2022-11-25 18:14:39)
La institución posee mecanismos
aislados para ejecutar el
control de las horas efectivas
de clase recibidas por los estudiantes.</t>
      </text>
    </comment>
    <comment authorId="0" ref="G43">
      <text>
        <t xml:space="preserve">======
ID#AAAAkUysHGU
hogar    (2022-11-25 18:14:39)
Programación detallada de
actividades deportivas y artísticas para todas las sedes</t>
      </text>
    </comment>
    <comment authorId="0" ref="D76">
      <text>
        <t xml:space="preserve">======
ID#AAAAkUysHGI
hogar    (2022-11-25 18:14:39)
En la institución se presentan
esfuerzos colectivos por trabajar
con estrategias alternativas
a la clase magistral. Además,
se tienen en cuenta los intereses,
ideas y experiencias de los
estudiantes como base para
estructurar las actividades pedagógicas.</t>
      </text>
    </comment>
    <comment authorId="0" ref="E12">
      <text>
        <t xml:space="preserve">======
ID#AAAAkUysHGE
MINISTERIO DE EDUCACION NACIONAL    (2022-11-25 18:14:39)
Los criterios básicos sobre el manejo del establecimiento
educativo y la atención a la
diversidad fueron definidos de manera participativa
y permiten el trabajo en equipo, pero
no han sido evaluados para establecer su eficacia.</t>
      </text>
    </comment>
    <comment authorId="0" ref="E118">
      <text>
        <t xml:space="preserve">======
ID#AAAAkUysHGA
hogar    (2022-11-25 18:14:39)
La estrategia de reconocimiento al personal
vinculado es aplicada cabalmente y es parte
fundamental de la cultura institucional.</t>
      </text>
    </comment>
    <comment authorId="0" ref="D40">
      <text>
        <t xml:space="preserve">======
ID#AAAAkUysHF4
MINISTERIO DE EDUCACION NACIONAL    (2022-11-25 18:14:39)
Al inicio del año escolar, en todas
las sedes se explican a los
estudiantes nuevos los usos y
costumbres de la institución.</t>
      </text>
    </comment>
    <comment authorId="0" ref="G65">
      <text>
        <t xml:space="preserve">======
ID#AAAAkUysHF8
MINISTERIO DE EDUCACION NACIONAL    (2022-11-25 18:14:39)
PEI, plan de estudios, actas
del Consejo Académico y de
las Comisiones de Evaluación
y Promoción</t>
      </text>
    </comment>
    <comment authorId="0" ref="D68">
      <text>
        <t xml:space="preserve">======
ID#AAAAkUysHFw
hogar    (2022-11-25 18:14:39)
La institución cuenta con un enfoque
metodológico y estrategias
de divulgación accesibles para
todos que hacen explícitos los
acuerdos básicos relativos a las
opciones didácticas que se emplean
para las áreas, asignaturas
y proyectos transversales, así
como de los usos de recursos.</t>
      </text>
    </comment>
    <comment authorId="0" ref="E69">
      <text>
        <t xml:space="preserve">======
ID#AAAAkUysHFs
hogar    (2022-11-25 18:14:39)
La institución cuenta con una política clara sobre la
intencionalidad de las tareas escolares en el afianzamiento
de los aprendizajes de los estudiantes y
ésta es aplicada por todos los docentes, conocida y
comprendida por los estudiantes y las familias.</t>
      </text>
    </comment>
    <comment authorId="0" ref="G127">
      <text>
        <t xml:space="preserve">======
ID#AAAAkUysHFo
MINISTERIO DE EDUCACION NACIONAL    (2022-11-25 18:14:39)
Informes financieros entregados a las autoridades educativas y publicados en las carteleras de todas las sedes</t>
      </text>
    </comment>
    <comment authorId="0" ref="E26">
      <text>
        <t xml:space="preserve">======
ID#AAAAkUysHFk
MINISTERIO DE EDUCACION NACIONAL    (2022-11-25 18:14:39)
El consejo de padres de familia se reúne periódicamente
para apoyar al rector o director en
el marco del plan de mejoramiento. Sin embargo,
no hace seguimiento sistemático a los
resultados obtenidos.</t>
      </text>
    </comment>
    <comment authorId="0" ref="I3">
      <text>
        <t xml:space="preserve">======
ID#AAAAkUysHFg
hogar    (2022-11-25 18:14:39)
Gestión directiva: se refiere a la manera
como el establecimiento educativo es orientado.
Esta área se centra en el  direccionamiento estratégico, la cultura institucional,
el clima y el gobierno escolar, además de las
relaciones con el entorno. De esta forma es
posible que el rector o director y su equipo de
gestión organicen, desarrollen y evalúen el
funcionamiento general de la institución.</t>
      </text>
    </comment>
    <comment authorId="0" ref="F34">
      <text>
        <t xml:space="preserve">======
ID#AAAAkUysHFc
MINISTERIO DE EDUCACION NACIONAL    (2022-11-25 18:14:39)
La institución evalúa periódicamente el sistema
de estímulos y reconocimientos de los logros de
los docentes y estudiantes, y hace los ajustes pertinentes
para cualificarlo.</t>
      </text>
    </comment>
    <comment authorId="0" ref="E101">
      <text>
        <t xml:space="preserve">======
ID#AAAAkUysHFY
hogar    (2022-11-25 18:14:39)
La institución realiza una programación coherente
de las actividades que se llevan a cabo en cada uno de sus espacios físicos, basada en indicadores de utilización de los mismos.</t>
      </text>
    </comment>
    <comment authorId="0" ref="F80">
      <text>
        <t xml:space="preserve">======
ID#AAAAkUysHFU
hogar    (2022-11-25 18:14:39)
La institución revisa periódicamente su sistema
de seguimiento académico y realiza los ajustes
correspondientes, con el propósito de mejorarlo.</t>
      </text>
    </comment>
    <comment authorId="0" ref="F61">
      <text>
        <t xml:space="preserve">======
ID#AAAAkUysHFQ
hogar    (2022-11-25 18:14:39)
El plan de estudios es articulado y coherente.
Además, cuenta con mecanismos de seguimiento
y retroalimentación, a partir de los cuales se
mantienen su pertinencia, relevancia y calidad.</t>
      </text>
    </comment>
    <comment authorId="0" ref="E38">
      <text>
        <t xml:space="preserve">======
ID#AAAAkUysHFM
MINISTERIO DE EDUCACION NACIONAL    (2022-11-25 18:14:39)
Los estudiantes se identifican con la institución
y sienten orgullo de pertenecer a ella.
Además, participan activamente en actividades
internas y externas, en su representación.
Se resalta el valor de la diversidad y la importancia
del ejercicio de los derechos de todos y
todas, lo cual permite mayor participación e
integración entre todos sus estamentos.</t>
      </text>
    </comment>
    <comment authorId="0" ref="D105">
      <text>
        <t xml:space="preserve">======
ID#AAAAkUysHFI
hogar    (2022-11-25 18:14:39)
La institución ha levantado el
panorama completo de los
riesgos físicos.</t>
      </text>
    </comment>
    <comment authorId="0" ref="F104">
      <text>
        <t xml:space="preserve">======
ID#AAAAkUysHFE
hogar    (2022-11-25 18:14:39)
La institución revisa y evalúa periódicamente su
programa de mantenimiento preventivo y correctivo
de los equipos y recursos para el aprendizaje,
y tiene en cuenta el grado de satisfacción de los
usuarios para realizar ajustes al mismo.</t>
      </text>
    </comment>
    <comment authorId="0" ref="C43">
      <text>
        <t xml:space="preserve">======
ID#AAAAkUysHFA
MINISTERIO DE EDUCACION NACIONAL    (2022-11-25 18:14:39)
Algunas sedes realizan actividades
extracurriculares (culturales,
deportivas, sociales),
pero éstas no se enmarcan en
una política institucional.</t>
      </text>
    </comment>
    <comment authorId="0" ref="F16">
      <text>
        <t xml:space="preserve">======
ID#AAAAkUysHE8
MINISTERIO DE EDUCACION NACIONAL    (2022-11-25 18:14:39)
La institución revisa periódicamente los procedimientos
e instrumentos establecidos para realizar
la autoevaluación integral. Con esto orienta,
ajusta y mejora continuamente este proceso.</t>
      </text>
    </comment>
    <comment authorId="0" ref="G75">
      <text>
        <t xml:space="preserve">======
ID#AAAAkUysHE4
MINISTERIO DE EDUCACION NACIONAL    (2022-11-25 18:14:39)
Documento de plaeación de clases</t>
      </text>
    </comment>
    <comment authorId="0" ref="G124">
      <text>
        <t xml:space="preserve">======
ID#AAAAkUysHEs
MINISTERIO DE EDUCACION NACIONAL    (2022-11-25 18:14:39)
PEI, plan de mejoramiento,
Plan Operativo Anual</t>
      </text>
    </comment>
    <comment authorId="0" ref="E116">
      <text>
        <t xml:space="preserve">======
ID#AAAAkUysHEo
hogar    (2022-11-25 18:14:39)
El personal vinculado está identificado con la
institución: comparte la filosofía, principios,
valores y objetivos, y está dispuesto a realizar
actividades complementarias que sean necesarias para cualificar su labor.</t>
      </text>
    </comment>
    <comment authorId="0" ref="D24">
      <text>
        <t xml:space="preserve">======
ID#AAAAkUysHEk
MINISTERIO DE EDUCACION NACIONAL    (2022-11-25 18:14:39)
La institución cuenta con un
personero elegido democráticamente
que representa a
todas y todos los estudiantes
de todas las sedes, pero no es
tenido en cuenta en las decisiones.</t>
      </text>
    </comment>
    <comment authorId="0" ref="D21">
      <text>
        <t xml:space="preserve">======
ID#AAAAkUysHEg
MINISTERIO DE EDUCACION NACIONAL    (2022-11-25 18:14:39)
La comisión de evaluación y
promoción está conformada
en el marco de la integración y
la atención a la diversidad institucional,
y se reúne oportunamente
para analizar y tomar
las decisiones pertinentes.</t>
      </text>
    </comment>
    <comment authorId="0" ref="G24">
      <text>
        <t xml:space="preserve">======
ID#AAAAkUysHEc
hogar    (2022-11-25 18:14:39)
Registro de elección del personero estudiantil. Acta del Comité de Convivencia</t>
      </text>
    </comment>
    <comment authorId="0" ref="F95">
      <text>
        <t xml:space="preserve">======
ID#AAAAkUysHEY
hogar    (2022-11-25 18:14:39)
La institución revisa periódicamente la calidad y
disponibilidad del archivo académico y ajusta y
mejora este sistema.</t>
      </text>
    </comment>
    <comment authorId="0" ref="E100">
      <text>
        <t xml:space="preserve">======
ID#AAAAkUysHEU
hogar    (2022-11-25 18:14:39)
El programa de adecuación, accesibilidad y
embellecimiento de la planta física se lleva
a cabo periódicamente y cuenta con la participación de los diferentes estamentos de la comunidad educativa.</t>
      </text>
    </comment>
    <comment authorId="0" ref="D119">
      <text>
        <t xml:space="preserve">======
ID#AAAAkUysHEQ
hogar    (2022-11-25 18:14:39)
La institución cuenta con una
política de apoyo a la investigación
y a la producción de
materiales relacionados con la
misma; además se han definido
temas y áreas de interés en
concordancia con el PEI.</t>
      </text>
    </comment>
    <comment authorId="0" ref="G16">
      <text>
        <t xml:space="preserve">======
ID#AAAAkUysHEM
hogar    (2022-11-25 18:14:39)
Actas del Consejo Directivo,
estadísticas de promoción y
deserción, registro de programas de formación de
docentes, algunas encuestas
a estudiantes y padres de familia</t>
      </text>
    </comment>
    <comment authorId="0" ref="F49">
      <text>
        <t xml:space="preserve">======
ID#AAAAkUysHEI
MINISTERIO DE EDUCACION NACIONAL    (2022-11-25 18:14:39)
La institución revisa y evalúa las políticas, procesos
de comunicación e intercambio con las familias
o acudientes y, con base en estos resultados,
realiza los ajustes pertinentes.</t>
      </text>
    </comment>
    <comment authorId="0" ref="A3">
      <text>
        <t xml:space="preserve">======
ID#AAAAkUysHEE
hogar    (2022-11-25 18:14:39)
Gestión directiva: se refiere a la manera
como el establecimiento educativo es orientado.
Esta área se centra en el  direccionamiento estratégico, la cultura institucional,
el clima y el gobierno escolar, además de las
relaciones con el entorno. De esta forma es
posible que el rector o director y su equipo de
gestión organicen, desarrollen y evalúen el
funcionamiento general de la institución.</t>
      </text>
    </comment>
    <comment authorId="0" ref="F69">
      <text>
        <t xml:space="preserve">======
ID#AAAAkUysHD8
hogar    (2022-11-25 18:14:39)
La institución evalúa periódicamente la coherencia
y la articulación de las opciones didácticas que
utiliza en función del enfoque metodológico, las
prácticas de aula de sus docentes, el PEI y el plan
de estudios. Esta información es usada como
base para la elaboración de estrategias de mejoramiento.</t>
      </text>
    </comment>
    <comment authorId="0" ref="F52">
      <text>
        <t xml:space="preserve">======
ID#AAAAkUysHD4
MINISTERIO DE EDUCACION NACIONAL    (2022-11-25 18:14:39)
La institución evalúa periódicamente el impacto
de sus alianzas con el sector productivo en el ámbito
del fortalecimiento de las competencias de
los estudiantes. Los resultados de estas evaluaciones
son la base para la realización de acciones
de mejoramiento institucional.</t>
      </text>
    </comment>
    <comment authorId="0" ref="D142">
      <text>
        <t xml:space="preserve">======
ID#AAAAkUysHD0
hogar    (2022-11-25 18:14:39)
La escuela de padres es un
programa pedagógico institucional
que orienta a los integrantes
de la familia respecto
de la mejor manera de ayudar
a sus hijos en el desarrollo de
competencias académicas o
sociales y apoyar la institución
en sus diferentes procesos.</t>
      </text>
    </comment>
    <comment authorId="0" ref="C137">
      <text>
        <t xml:space="preserve">======
ID#AAAAkUysHDs
hogar    (2022-11-25 18:14:39)
La institución ha definido políticas
para atender a poblaciones
pertenecientes a grupos
étnicos, pero carece de información
sobre sus requerimientos
o necesidades de su localidad
o municipio.</t>
      </text>
    </comment>
    <comment authorId="0" ref="G13">
      <text>
        <t xml:space="preserve">======
ID#AAAAkUysHDw
hogar    (2022-11-25 18:14:39)
PEI, actas de reuniones del
Consejo Directivo y del Consejo
Académico</t>
      </text>
    </comment>
    <comment authorId="0" ref="G108">
      <text>
        <t xml:space="preserve">======
ID#AAAAkUysHDo
MINISTERIO DE EDUCACION NACIONAL    (2022-11-25 18:14:39)
Servicio de transporte para
estudiantes de niveles 1 y 2 de
SISBEN de las Sedes y programa
de refrigerio para los
estudiantes de las Sedes</t>
      </text>
    </comment>
    <comment authorId="0" ref="F71">
      <text>
        <t xml:space="preserve">======
ID#AAAAkUysHDg
hogar    (2022-11-25 18:14:39)
La política de distribución del tiempo curricular
y extracurricular es apropiada y se utiliza efectivamente.
Además, la institución revisa y evalúa
periódicamente el uso de los tiempos destinados
a los aprendizajes, y realiza los ajustes pertinentes
para que éstos sean aprovechados apropiadamente.</t>
      </text>
    </comment>
    <comment authorId="0" ref="G49">
      <text>
        <t xml:space="preserve">======
ID#AAAAkUysHDc
hogar    (2022-11-25 18:14:39)
Un boletín para los padres publicado en las carteleras</t>
      </text>
    </comment>
    <comment authorId="0" ref="F116">
      <text>
        <t xml:space="preserve">======
ID#AAAAkUysHDY
hogar    (2022-11-25 18:14:39)
La institución revisa permanentemente si el personal
vinculado está identificado con su filosofía,
principios, valores y objetivos, y toma medidas
pertinentes para lograr que todos se sientan parte
de la misma.</t>
      </text>
    </comment>
    <comment authorId="0" ref="E112">
      <text>
        <t xml:space="preserve">======
ID#AAAAkUysHDU
hogar    (2022-11-25 18:14:39)
Los perfiles con que cuenta la institución se
usan para la toma de decisiones de personal
y son coherentes con su estructura organizativa.
Además, su uso en procesos de selección,
solicitud e inducción del personal facilita el
desempeño de las personas que se vinculan
laboralmente a la institución.</t>
      </text>
    </comment>
    <comment authorId="0" ref="E7">
      <text>
        <t xml:space="preserve">======
ID#AAAAkUysHDQ
MINISTERIO DE EDUCACION NACIONAL    (2022-11-25 18:14:39)
Todas las metas establecidas para la institución
integrada e inclusiva responden a sus objetivos
y al direccionamiento estratégico. Además, éstas
son conocidas y puestas en práctica por la
comunidad educativa.</t>
      </text>
    </comment>
    <comment authorId="0" ref="G120">
      <text>
        <t xml:space="preserve">======
ID#AAAAkUysHC0
MINISTERIO DE EDUCACION NACIONAL    (2022-11-25 18:14:39)
Dos reuniones para mediar
conflictos entre docentes de
las Sedes</t>
      </text>
    </comment>
    <comment authorId="0" ref="C145">
      <text>
        <t xml:space="preserve">======
ID#AAAAkUysHC4
hogar    (2022-11-25 18:14:39)
El servicio social obligatorio de
los estudiantes es un requisito,
pero se encuentra desarticulado
de la institución y su entorno.</t>
      </text>
    </comment>
    <comment authorId="0" ref="C32">
      <text>
        <t xml:space="preserve">======
ID#AAAAkUysHCw
MINISTERIO DE EDUCACION NACIONAL    (2022-11-25 18:14:39)
La institución cuenta con mecanismos
parciales de comunicación
entre los integrantes de
la comunidad educativa.</t>
      </text>
    </comment>
    <comment authorId="0" ref="D84">
      <text>
        <t xml:space="preserve">======
ID#AAAAkUysHCs
hogar    (2022-11-25 18:14:39)
La institución cuenta con políticas
y mecanismos para abordar
los casos de bajo rendimiento
y problemas de aprendizaje,
pero no se hace seguimiento a
los mismos, ni se acude a recursos
externos.</t>
      </text>
    </comment>
    <comment authorId="0" ref="E39">
      <text>
        <t xml:space="preserve">======
ID#AAAAkUysHCo
MINISTERIO DE EDUCACION NACIONAL    (2022-11-25 18:14:39)
Las sedes poseen espacios amplios y suficientes,
y éstos se encuentran adecuadamente dotados,
organizados y decorados y señalizados, lo que
propicia un buen ambiente para el aprendizaje y
la convivencia de la diversidad de sus miembros,
incluso de aquellos que requieren adaptaciones
para su movilidad y ubicación en el espacio. Las
plantas físicas son usadas adecuadamente fuera
de la jornada escolar ordinaria.</t>
      </text>
    </comment>
    <comment authorId="0" ref="D61">
      <text>
        <t xml:space="preserve">======
ID#AAAAkUysHCk
hogar    (2022-11-25 18:14:39)
Hay un plan de estudios institucional
que cuenta con proyectos
pedagógicos y contenidos transversales,
y en su elaboración se
tuvieron en cuenta las características
del entorno, la diversidad
de la población, el PEI, los lineamientos
curriculares y los estándares
básicos de competencias
establecidos por el MEN.</t>
      </text>
    </comment>
    <comment authorId="0" ref="D116">
      <text>
        <t xml:space="preserve">======
ID#AAAAkUysHCg
hogar    (2022-11-25 18:14:39)
Una parte importante del personal vinculado a la institución comparte la filosofía, principios, valores y objetivos y dedica algún tiempo a la realización de actividades relacionadas con estos aspectos.</t>
      </text>
    </comment>
    <comment authorId="0" ref="G70">
      <text>
        <t xml:space="preserve">======
ID#AAAAkUysHCc
MINISTERIO DE EDUCACION NACIONAL    (2022-11-25 18:14:39)
Plan de estudios y proyectos
de uso de los recursos de las
Sedes.</t>
      </text>
    </comment>
    <comment authorId="0" ref="F108">
      <text>
        <t xml:space="preserve">======
ID#AAAAkUysHCU
hogar    (2022-11-25 18:14:39)
La institución revisa y evalúa periódicamente la
cobertura, calidad y oportunidad de los servicios
complementarios y recursos y promueve acciones
correctivas en función de las necesidades del
estudiantado.</t>
      </text>
    </comment>
    <comment authorId="0" ref="E32">
      <text>
        <t xml:space="preserve">======
ID#AAAAkUysHCQ
MINISTERIO DE EDUCACION NACIONAL    (2022-11-25 18:14:39)
La institución utiliza diferentes medios de comunicación,
previamente identificados, para
informar, actualizar y motivar a cada uno de
los estamentos de la comunidad educativa en
el proceso de mejoramiento institucional. Reconoce
y garantiza el acceso a los medios de
comunicación, ajustados a las necesidades de
la diversidad de la comunidad educativa.</t>
      </text>
    </comment>
    <comment authorId="0" ref="E21">
      <text>
        <t xml:space="preserve">======
ID#AAAAkUysHCM
MINISTERIO DE EDUCACION NACIONAL    (2022-11-25 18:14:39)
La comisión de evaluación y promoción se
reúne oportunamente en el marco de la integración
institucional, toma las decisiones
pertinentes y apoya la definición de políticas
institucionales de evaluación que favorece a
la diversidad de la población.</t>
      </text>
    </comment>
    <comment authorId="0" ref="C109">
      <text>
        <t xml:space="preserve">======
ID#AAAAkUysHCI
hogar    (2022-11-25 18:14:39)
La institución ofrece apoyos
puntuales a los estudiantes
que presentan bajo desempeño
académico o con dificultades
de interacción de acuerdo
con sus requerimientos. No
hay una estrategia articulada
para atender a esta población.</t>
      </text>
    </comment>
    <comment authorId="0" ref="F96">
      <text>
        <t xml:space="preserve">======
ID#AAAAkUysHCA
hogar    (2022-11-25 18:14:39)
La institución revisa periódicamente el sistema de
expedición de boletines de calificaciones e implementa
acciones para ajustarlo y mejorarlo.</t>
      </text>
    </comment>
    <comment authorId="0" ref="F74">
      <text>
        <t xml:space="preserve">======
ID#AAAAkUysHB8
hogar    (2022-11-25 18:14:39)
La institución hace seguimiento a las relaciones
de aula, y diseña e implementa acciones de mejoramiento
para contrarrestar las debilidades evidenciadas.</t>
      </text>
    </comment>
    <comment authorId="0" ref="E153">
      <text>
        <t xml:space="preserve">======
ID#AAAAkUysHB4
hogar    (2022-11-25 18:14:39)
Los programas de prevención de riesgos físicos
son reconocidos por la comunidad y sus
beneficios irradian hacia los hogares el mejoramiento de las condiciones de seguridad.
Se orientan a la formación de la cultura del
autocuidado, la solidaridad y la prevención
frente a las condiciones de riesgo físico a las
que pueden estar expuestos los miembros de
la comunidad.</t>
      </text>
    </comment>
    <comment authorId="0" ref="E108">
      <text>
        <t xml:space="preserve">======
ID#AAAAkUysHB0
hogar    (2022-11-25 18:14:39)
Los servicios complementarios y recursos que
ofrece la comunidad y los Establecimientos
Educativos, se distribuyen de forma equitativa,
se ofrecen oportunamente teniendo en
cuenta la calidad requerida . Cada sede tiene
programas sensibles a las demandas de los
estudiantes, y la institución cuenta con el apoyo
de otras entidades para su prestación.</t>
      </text>
    </comment>
    <comment authorId="0" ref="E155">
      <text>
        <t xml:space="preserve">======
ID#AAAAkUysHBs
hogar    (2022-11-25 18:14:39)
Los planes de acción relativos a desastres naturales
o similares son conocidos por todos los estamentos de la institución; se realizan simulacros regularmente y en caso de peligro real se cuenta con el apoyo de la defensa civil, los bomberos y hospitales. Existe un sistema de monitoreo de las condiciones de seguridad
que permite verificar el estado de la infraestructura
y alerta sobre posibles accidentes.</t>
      </text>
    </comment>
    <comment authorId="0" ref="F144">
      <text>
        <t xml:space="preserve">======
ID#AAAAkUysHBo
hogar    (2022-11-25 18:14:39)
La institución y la comunidad evalúan conjuntamente
y mejoran de mutuo acuerdo los servicios que la primera le ofrece a la segunda en relación con la disponibilidad de los recursos físicos y los medios (audiovisuales, biblioteca, sala de informática, etc.).</t>
      </text>
    </comment>
    <comment authorId="0" ref="D114">
      <text>
        <t xml:space="preserve">======
ID#AAAAkUysHBk
hogar    (2022-11-25 18:14:39)
La institución cuenta con lineamientos que permiten que sus integrantes opten por procesos de formación en coherencia con el PEI y con las necesidades detectadas.</t>
      </text>
    </comment>
    <comment authorId="0" ref="D49">
      <text>
        <t xml:space="preserve">======
ID#AAAAkUysHBg
MINISTERIO DE EDUCACION NACIONAL    (2022-11-25 18:14:39)
La institución cuenta con una
política de comunicación e
interacción con las familias o
acudientes y se han establecido
los canales, el tipo y la periodicidad
de la información.</t>
      </text>
    </comment>
    <comment authorId="0" ref="F44">
      <text>
        <t xml:space="preserve">======
ID#AAAAkUysHBU
MINISTERIO DE EDUCACION NACIONAL    (2022-11-25 18:14:39)
La institución evalúa periódica y sistemáticamente
los resultados y el impacto de su programa de
promoción de bienestar de los estudiantes, y realiza
acciones para mejorarlo o fortalecerlo.</t>
      </text>
    </comment>
    <comment authorId="0" ref="D109">
      <text>
        <t xml:space="preserve">======
ID#AAAAkUysHBM
hogar    (2022-11-25 18:14:39)
La institución tiene una estrategia
definida para prestar apoyos pertinentes a los estudiantes que presentan bajo desempeño académico o con dificultades de interacción, pero esta no es conocida ni aplicada por todos.</t>
      </text>
    </comment>
    <comment authorId="0" ref="D75">
      <text>
        <t xml:space="preserve">======
ID#AAAAkUysHBI
hogar    (2022-11-25 18:14:39)
Los planes de clases desarrollan
el plan de estudios y allí se
definen: (1) los contenidos del
aprendizaje; (2) los logros; (3)
el rol del docente y del estudiante;
(4) la elección y uso de
los recursos didácticos; (5) los
medios, momentos y criterios
para la evaluación; y (6) los
estándares de referencia. Sin
embargo, éstos no son aplicados
en todas las sedes, niveles,
áreas o grados.</t>
      </text>
    </comment>
    <comment authorId="0" ref="D38">
      <text>
        <t xml:space="preserve">======
ID#AAAAkUysHBA
MINISTERIO DE EDUCACION NACIONAL    (2022-11-25 18:14:39)
Los estudiantes se identifican
con la institución a través de
elementos tales como las instalaciones,
el escudo, el uniforme
o el himno, pero también
con aspectos relacionados con
la filosofía y los valores institucionales.</t>
      </text>
    </comment>
    <comment authorId="0" ref="F99">
      <text>
        <t xml:space="preserve">======
ID#AAAAkUysHA8
hogar    (2022-11-25 18:14:39)
La institución revisa periódicamente el programa
de mantenimiento de su planta física y realiza los
ajustes pertinentes.</t>
      </text>
    </comment>
    <comment authorId="0" ref="C8">
      <text>
        <t xml:space="preserve">======
ID#AAAAkUysHA4
MINISTERIO DE EDUCACION NACIONAL    (2022-11-25 18:14:39)
La institución realiza ocasionalmente
algunas acciones, tales
como charlas, publicación de
documentos en carteleras,
para difundir su horizonte institucional
entre los miembros
de la comunidad educativa.</t>
      </text>
    </comment>
    <comment authorId="0" ref="C150">
      <text>
        <t xml:space="preserve">======
ID#AAAAkUysHA0
hogar    (2022-11-25 18:14:39)
La participación de de las familias
en la vida institucional se caracteriza por ser a título individual o producto de la iniciativa de algunos docentes.</t>
      </text>
    </comment>
    <comment authorId="0" ref="E83">
      <text>
        <t xml:space="preserve">======
ID#AAAAkUysHAw
hogar    (2022-11-25 18:14:39)
Las prácticas de los docentes incorporan actividades de recuperación basadas en estrategias que tienen como finalidad ofrecer un apoyo real al desarrollo de las competencias básicas de los estudiantes y al mejoramiento de sus resultados.</t>
      </text>
    </comment>
    <comment authorId="0" ref="D25">
      <text>
        <t xml:space="preserve">======
ID#AAAAkUysHAs
MINISTERIO DE EDUCACION NACIONAL    (2022-11-25 18:14:39)
Está conformada la asamblea
de padres de familia, pero ésta
no se reúne periódicamente
para deliberar y tomar decisiones
sobre los temas de su competencia.</t>
      </text>
    </comment>
    <comment authorId="0" ref="F8">
      <text>
        <t xml:space="preserve">======
ID#AAAAkUysHAo
MINISTERIO DE EDUCACION NACIONAL    (2022-11-25 18:14:39)
La institución evalúa periódicamente los niveles
de conocimiento y apropiación del direccionamiento
estratégico por parte de los miembros de
la comunidad educativa y realiza acciones para
lograr dicha apropiación.</t>
      </text>
    </comment>
    <comment authorId="0" ref="E6">
      <text>
        <t xml:space="preserve">======
ID#AAAAkUysHAk
hogar    (2022-11-25 18:14:39)
Se cuenta con una formulación de la misión, la visión y los principios que articulan e identifican a la institución como un todo. Estos elementos
han sido apropiados parcialmente por la comunidad
educativa.</t>
      </text>
    </comment>
    <comment authorId="0" ref="C62">
      <text>
        <t xml:space="preserve">======
ID#AAAAkUysHAg
hogar    (2022-11-25 18:14:39)
La institución ha definido parcialmente
un enfoque metodológico
que hace explícitos
los métodos de enseñanza por
áreas o grados.</t>
      </text>
    </comment>
    <comment authorId="0" ref="C61">
      <text>
        <t xml:space="preserve">======
ID#AAAAkUysHAc
hogar    (2022-11-25 18:14:39)
El plan de estudios es un agregado
de planes de área elaborados
de forma aislada e individual, sin coherencia con lo estipulado en el PEI</t>
      </text>
    </comment>
    <comment authorId="0" ref="F94">
      <text>
        <t xml:space="preserve">======
ID#AAAAkUysHAY
hogar    (2022-11-25 18:14:39)
La institución hace evaluaciones periódicas sobre
la satisfacción de de las familias y los estudiantes
en relación con el proceso de matrícula y propicia
el mejoramiento del mismo.</t>
      </text>
    </comment>
    <comment authorId="0" ref="D32">
      <text>
        <t xml:space="preserve">======
ID#AAAAkUysHAQ
MINISTERIO DE EDUCACION NACIONAL    (2022-11-25 18:14:39)
La institución ha definido los
mecanismos de comunicación
de acuerdo con las características
y el tipo de información
pertinente para cada uno de
los estamentos de la comunidad
educativa.</t>
      </text>
    </comment>
    <comment authorId="0" ref="F101">
      <text>
        <t xml:space="preserve">======
ID#AAAAkUysHAM
hogar    (2022-11-25 18:14:39)
La institución revisa y evalúa periódicamente el
plan de uso de cada uno de sus espacios físicos y
diseña acciones para optimizarlos.</t>
      </text>
    </comment>
    <comment authorId="0" ref="D117">
      <text>
        <t xml:space="preserve">======
ID#AAAAkUysHAA
hogar    (2022-11-25 18:14:39)
La institución ha implementado
un proceso de evaluación de
desempeño para docentes, directivos
y personal administrativo
que indaga los diferentes
aspectos en el desarrollo del
cargo. Este proceso cuenta con
indicadores y referentes claros
que están en concordancia con
la normatividad vigente, y son
conocidos por todos.</t>
      </text>
    </comment>
    <comment authorId="0" ref="G20">
      <text>
        <t xml:space="preserve">======
ID#AAAAkUysG_4
hogar    (2022-11-25 18:14:39)
Actas del Consejo Académico
– cumplimiento del 65%
de las reuniones planeadas</t>
      </text>
    </comment>
    <comment authorId="0" ref="C112">
      <text>
        <t xml:space="preserve">======
ID#AAAAkUysG_8
hogar    (2022-11-25 18:14:39)
La institución cuenta con perfiles
poco específicos que no
orientan con claridad el proceso
de selección o solicitud de
personal.</t>
      </text>
    </comment>
    <comment authorId="0" ref="E121">
      <text>
        <t xml:space="preserve">======
ID#AAAAkUysG_0
hogar    (2022-11-25 18:14:39)
La institución cuenta con un programa de bienestar
del personal vinculado que se cumple
en su totalidad. Además, es conocido y aceptado
por la comunidad educativa desde una
perspectiva de equidad.</t>
      </text>
    </comment>
    <comment authorId="0" ref="C84">
      <text>
        <t xml:space="preserve">======
ID#AAAAkUysG_w
hogar    (2022-11-25 18:14:39)
Por iniciativa individual, algunos
docentes se ocupan de los
casos de bajo rendimiento y
problemas de aprendizaje de
los estudiantes.</t>
      </text>
    </comment>
    <comment authorId="0" ref="F139">
      <text>
        <t xml:space="preserve">======
ID#AAAAkUysG_s
hogar    (2022-11-25 18:14:39)
La institución evalúa y mejora los procesos relacionados con los proyectos de vida de sus estudiantes, de modo que hay un interés por cualificar este aspecto en la formación de sus alumnos.</t>
      </text>
    </comment>
    <comment authorId="0" ref="E64">
      <text>
        <t xml:space="preserve">======
ID#AAAAkUysG_o
hogar    (2022-11-25 18:14:39)
Los mecanismos para el seguimiento a las horas efectivas de clase recibidas por los estudiantes hacen parte de un sistema de mejoramiento institucional que se implementa en todas las edes y es aplicado por los docentes.</t>
      </text>
    </comment>
    <comment authorId="0" ref="D94">
      <text>
        <t xml:space="preserve">======
ID#AAAAkUysG_g
hogar    (2022-11-25 18:14:39)
La institución cuenta con una
política para desarrollar el proceso
de matrícula que garantiza
su agilidad y coherencia con
los lineamientos nacionales y
locales.</t>
      </text>
    </comment>
    <comment authorId="0" ref="E19">
      <text>
        <t xml:space="preserve">======
ID#AAAAkUysG_c
MINISTERIO DE EDUCACION NACIONAL    (2022-11-25 18:14:39)
El consejo directivo se reúne periódicamente
de acuerdo con el cronograma establecido.
Sin embargo, no hace un seguimiento sistemático
al plan de trabajo.</t>
      </text>
    </comment>
    <comment authorId="0" ref="E138">
      <text>
        <t xml:space="preserve">======
ID#AAAAkUysG_U
hogar    (2022-11-25 18:14:39)
La institución cuenta con mecanismos que le
permiten conocer las necesidades y expectativas de todos los estudiantes y divulga esta información en su comunidad; los estudiantes encuentran elementos de identificación con la institución.</t>
      </text>
    </comment>
    <comment authorId="0" ref="G6">
      <text>
        <t xml:space="preserve">======
ID#AAAAkUysG_Y
hogar    (2022-11-25 18:14:39)
PEI y actas de reuniones del
Consejo Directivo</t>
      </text>
    </comment>
    <comment authorId="0" ref="D64">
      <text>
        <t xml:space="preserve">======
ID#AAAAkUysG_Q
hogar    (2022-11-25 18:14:39)
La institución cuenta con mecanismos
claros, articulados
y sistemáticos para realizar el
seguimiento de las horas efectivas
de clase recibidas por los
estudiantes.</t>
      </text>
    </comment>
    <comment authorId="0" ref="E68">
      <text>
        <t xml:space="preserve">======
ID#AAAAkUysG_M
hogar    (2022-11-25 18:14:39)
Las prácticas pedagógicas de aula de los docentes
de todas las áreas, grados y sedes se
apoyan en opciones didácticas comunes y
específicas para cada grupo poblacional, las
que son conocidas y compartidas por los diferentes
estamentos de la comunidad educativa,
en concordancia con el PEI y el plan de
estudios.</t>
      </text>
    </comment>
    <comment authorId="0" ref="F75">
      <text>
        <t xml:space="preserve">======
ID#AAAAkUysG_I
hogar    (2022-11-25 18:14:39)
La institución revisa y evalúa periódicamente su
estrategia de planeación de clases, y utiliza los
resultados para implementar medidas de ajuste
y mejoramiento que contribuyen a la consolidación
de conjuntos articulados y ordenados de actividades para desarrollar las competencias de los estudiantes.</t>
      </text>
    </comment>
    <comment authorId="0" ref="C44">
      <text>
        <t xml:space="preserve">======
ID#AAAAkUysG_E
MINISTERIO DE EDUCACION NACIONAL    (2022-11-25 18:14:39)
Algunas sedes, áreas o niveles
cuentan con algunos servicios
complementarios (alimentación,
transporte, salud), pero
éstos no dan respuesta a las
necesidades de cobertura y no
se prestan en condiciones de
calidad.</t>
      </text>
    </comment>
    <comment authorId="0" ref="F150">
      <text>
        <t xml:space="preserve">======
ID#AAAAkUysG_A
hogar    (2022-11-25 18:14:39)
La participación de los padres de familia es coherente con los grandes propósitos institucionales.
La institución evalúa estos mecanismos e instancias de participación y el proceso de mejoramiento contempla sus necesidades y expectativas.</t>
      </text>
    </comment>
    <comment authorId="0" ref="E114">
      <text>
        <t xml:space="preserve">======
ID#AAAAkUysG-8
hogar    (2022-11-25 18:14:39)
La institución tiene un programa de formación
que responde a problemas identificados
y demandas específicas; existen criterios claros
para valorar la oferta externa y se cuenta
con destinación de recursos para adelantar
procesos internos de capacitación.</t>
      </text>
    </comment>
    <comment authorId="0" ref="F85">
      <text>
        <t xml:space="preserve">======
ID#AAAAkUysG-0
hogar    (2022-11-25 18:14:39)
La institución revisa y evalúa periódicamente su
plan de seguimiento a egresados y la información
que éste arroja para adecuar y mejorar la pertinencia
de sus acciones, así como su capacidad de
respuesta ante las necesidades y expectativas del
estudiantado y su entorno.</t>
      </text>
    </comment>
    <comment authorId="0" ref="E45">
      <text>
        <t xml:space="preserve">======
ID#AAAAkUysG-w
MINISTERIO DE EDUCACION NACIONAL    (2022-11-25 18:14:39)
La comunidad educativa reconoce y utiliza el
comité de convivencia para identificar y mediar
los conflictos. Las actividades programadas
para fortalecer la convivencia cuentan con
amplia participación de los distintos estamentos
de la comunidad educativa.</t>
      </text>
    </comment>
    <comment authorId="0" ref="E70">
      <text>
        <t xml:space="preserve">======
ID#AAAAkUysG-s
hogar    (2022-11-25 18:14:39)
La institución tiene una política sobre el uso
de los recursos para el aprendizaje que está
articulada con su propuesta pedagógica. Además,
ésta es aplicada por todos.</t>
      </text>
    </comment>
    <comment authorId="0" ref="E49">
      <text>
        <t xml:space="preserve">======
ID#AAAAkUysG-o
MINISTERIO DE EDUCACION NACIONAL    (2022-11-25 18:14:39)
La institución realiza un intercambio muy ágil
y fluido de información con las familias o acudientes
en el marco de la política definida, lo
que facilita la solución oportuna de los problemas.</t>
      </text>
    </comment>
    <comment authorId="0" ref="C46">
      <text>
        <t xml:space="preserve">======
ID#AAAAkUysG-g
MINISTERIO DE EDUCACION NACIONAL    (2022-11-25 18:14:39)
La institución cuenta con algunos
mecanismos para manejar
casos difíciles – problemas psicológicos,
consumo de sustancias
psicoactivas, dificultades
en la socialización – y éstos se
utilizan de manera puntual en
algunas sedes o niveles.</t>
      </text>
    </comment>
    <comment authorId="0" ref="C155">
      <text>
        <t xml:space="preserve">======
ID#AAAAkUysG-c
hogar    (2022-11-25 18:14:39)
La institución cuenta con algunos
planes de acción frente a
accidentes o desastres naturales
solamente para algunas sedes
o ciertos riesgos; el estado
de la infraestructura física no
es sujeto de monitoreo ni de
evaluación.</t>
      </text>
    </comment>
    <comment authorId="0" ref="C117">
      <text>
        <t xml:space="preserve">======
ID#AAAAkUysG-Y
hogar    (2022-11-25 18:14:39)
La institución realiza evaluaciones
de desempeño de docentes, directivos y personal administrativo de forma esporádica y sin contar con un modelo evaluativo para este propósito.</t>
      </text>
    </comment>
    <comment authorId="0" ref="C69">
      <text>
        <t xml:space="preserve">======
ID#AAAAkUysG-U
hogar    (2022-11-25 18:14:39)
La institución reconoce que las
tareas escolares tienen una gran
importancia pedagógica; sin
embargo, los docentes las manejan
bajo criterios individuales.</t>
      </text>
    </comment>
    <comment authorId="0" ref="C143">
      <text>
        <t xml:space="preserve">======
ID#AAAAkUysG-Q
hogar    (2022-11-25 18:14:39)
La institución desarrolla actividades para la comunidad
en respuesta a situaciones o
problemas críticos, y ésta es la
receptora de sus acciones.</t>
      </text>
    </comment>
    <comment authorId="0" ref="C70">
      <text>
        <t xml:space="preserve">======
ID#AAAAkUysG-M
hogar    (2022-11-25 18:14:39)
La institución tiene una política
sobre el uso de los recursos
para el aprendizaje, pero ésta
no está articulada con la propuesta pedagógica.</t>
      </text>
    </comment>
    <comment authorId="0" ref="F114">
      <text>
        <t xml:space="preserve">======
ID#AAAAkUysG-I
hogar    (2022-11-25 18:14:39)
La institución revisa y evalúa continuamente su
programa de formación y capacitación en función
de su incidencia en el mejoramiento de los
procesos de enseñanza y aprendizaje y en el desarrollo institucional.</t>
      </text>
    </comment>
    <comment authorId="0" ref="E63">
      <text>
        <t xml:space="preserve">======
ID#AAAAkUysG-E
hogar    (2022-11-25 18:14:39)
La política institucional de dotación, uso y
mantenimiento de los recursos para el aprendizaje permite apoyar el trabajo académico de la diversidad de sus estudiantes y docentes.</t>
      </text>
    </comment>
    <comment authorId="0" ref="C102">
      <text>
        <t xml:space="preserve">======
ID#AAAAkUysG-A
hogar    (2022-11-25 18:14:39)
En los procesos de adquisición
de los recursos para el aprendizaje
(computadores, laboratorios,
bibliotecas, etc.) priman
los intereses aislados de algunos
docentes o los criterios de
la administración municipal.</t>
      </text>
    </comment>
    <comment authorId="0" ref="F68">
      <text>
        <t xml:space="preserve">======
ID#AAAAkUysG98
hogar    (2022-11-25 18:14:39)
La institución evalúa periódicamente la coherencia
y la articulación de las opciones didácticas que
utiliza en función del enfoque metodológico, las
prácticas de aula de sus docentes, el PEI y el plan
de estudios. Esta información es usada como
base para la elaboración de estrategias de mejoramiento.</t>
      </text>
    </comment>
    <comment authorId="0" ref="D144">
      <text>
        <t xml:space="preserve">======
ID#AAAAkUysG94
hogar    (2022-11-25 18:14:39)
La institución tiene programas
que permiten que la comunidad
use algunos de sus recursos
físicos (sala de informática
y biblioteca, por ejemplo).</t>
      </text>
    </comment>
    <comment authorId="0" ref="E109">
      <text>
        <t xml:space="preserve">======
ID#AAAAkUysG90
hogar    (2022-11-25 18:14:39)
La estrategia para apoyar a los estudiantes
que presentan bajo desempeño académico o
con dificultades de interacción, es aplicada en
todas las sedes y es conocida por toda la comunidad
educativa. Además, está articulada
con los servicios prestados por otras entidades
o profesionales de apoyo.</t>
      </text>
    </comment>
    <comment authorId="0" ref="F24">
      <text>
        <t xml:space="preserve">======
ID#AAAAkUysG9w
MINISTERIO DE EDUCACION NACIONAL    (2022-11-25 18:14:39)
El gobierno escolar evalúa el impacto de la labor
del personero y a partir de ésta se mejoran los
procesos de elección y participación del estudiantado.</t>
      </text>
    </comment>
    <comment authorId="0" ref="C103">
      <text>
        <t xml:space="preserve">======
ID#AAAAkUysG9o
hogar    (2022-11-25 18:14:39)
La adquisición de los suministros
se realiza en el momento
en que se presentan las necesidades;
no hay un plan que
oriente esa actividad.</t>
      </text>
    </comment>
    <comment authorId="0" ref="F62">
      <text>
        <t xml:space="preserve">======
ID#AAAAkUysG9k
hogar    (2022-11-25 18:14:39)
La institución evalúa periódicamente la coherencia y la articulación del enfoque metodológico con el PEI, el plan de mejoramiento y las prácticas
de aula de sus docentes. Esta información es usada como base para la realización de ajustes.</t>
      </text>
    </comment>
    <comment authorId="0" ref="D20">
      <text>
        <t xml:space="preserve">======
ID#AAAAkUysG9g
MINISTERIO DE EDUCACION NACIONAL    (2022-11-25 18:14:39)
El consejo académico está conformado
en el marco de la integración
institucional, y cuenta
con una metodología de
trabajo orientada al diseño y la
implementación del proyecto
pedagógico. Sin embargo, no
se reúne con regularidad o no
asisten todos sus miembros,
afectando negativamente las
decisiones.</t>
      </text>
    </comment>
    <comment authorId="0" ref="F145">
      <text>
        <t xml:space="preserve">======
ID#AAAAkUysG9c
hogar    (2022-11-25 18:14:39)
El impacto del servicio social estudiantil es evaluado
por la institución y se tienen en cuenta tanto
las necesidades y expectativas de la comunidad
como su satisfacción con estos programas.</t>
      </text>
    </comment>
    <comment authorId="0" ref="G139">
      <text>
        <t xml:space="preserve">======
ID#AAAAkUysG9Q
MINISTERIO DE EDUCACION NACIONAL    (2022-11-25 18:14:39)
Proyectos de vida realizados
por los estudiantes de básica
secundaria de las Sedes</t>
      </text>
    </comment>
    <comment authorId="0" ref="C119">
      <text>
        <t xml:space="preserve">======
ID#AAAAkUysG9M
hogar    (2022-11-25 18:14:39)
La investigación en la institución
se encuentra en estado
incipiente; carece de apoyo y
seguimiento a las iniciativas
de los docentes.</t>
      </text>
    </comment>
    <comment authorId="0" ref="G42">
      <text>
        <t xml:space="preserve">======
ID#AAAAkUysG9I
hogar    (2022-11-25 18:14:39)
Acta de reunión del Comité de
Convivencia. Manual de Convivencia no está actualizado</t>
      </text>
    </comment>
    <comment authorId="0" ref="G103">
      <text>
        <t xml:space="preserve">======
ID#AAAAkUysG88
MINISTERIO DE EDUCACION NACIONAL    (2022-11-25 18:14:39)
Manual de procedimientos
para adquisición y distribución de los materiales para la realización de las actividades
pedagógicas</t>
      </text>
    </comment>
    <comment authorId="0" ref="E42">
      <text>
        <t xml:space="preserve">======
ID#AAAAkUysG84
MINISTERIO DE EDUCACION NACIONAL    (2022-11-25 18:14:39)
El manual de convivencia es conocido y utilizado
frecuentemente como un instrumento que
orienta los principios, valores, estrategias y actuaciones
que favorecen un clima organizacional
armónico entre los diferentes integrantes
de la comunidad educativa; fomentando el
respeto y la valoración de la diversidad.</t>
      </text>
    </comment>
    <comment authorId="0" ref="E62">
      <text>
        <t xml:space="preserve">======
ID#AAAAkUysG8w
hogar    (2022-11-25 18:14:39)
Las prácticas pedagógicas de aula de los docentes de todas las áreas, grados y sedes desarrollan el enfoque metodológico común en
cuanto a métodos de enseñanza flexibles, relación pedagógica y uso de recursos que respondan a la diversidad de la población.</t>
      </text>
    </comment>
    <comment authorId="0" ref="C20">
      <text>
        <t xml:space="preserve">======
ID#AAAAkUysG8o
MINISTERIO DE EDUCACION NACIONAL    (2022-11-25 18:14:39)
El consejo académico está
conformado pero tiene escasa
incidencia en el diseño e
implementación del proyecto
pedagógico; sus miembros se
reúnen ocasionalmente y, en
la mayoría de casos, se atienden
prioritariamente asuntos
administrativos. En algunos
casos, cada sede tiene su propio
consejo académico.</t>
      </text>
    </comment>
    <comment authorId="0" ref="C23">
      <text>
        <t xml:space="preserve">======
ID#AAAAkUysG8s
MINISTERIO DE EDUCACION NACIONAL    (2022-11-25 18:14:39)
El consejo estudiantil está conformado
mediante elección
democrática, pero sus integrantes
no se reúnen ni se toman
las decisiones que son de
su competencia.</t>
      </text>
    </comment>
    <comment authorId="0" ref="D41">
      <text>
        <t xml:space="preserve">======
ID#AAAAkUysG8c
MINISTERIO DE EDUCACION NACIONAL    (2022-11-25 18:14:39)
La mayoría de los estudiantes
de la institución manifiesta entusiasmo
y ganas de aprender.</t>
      </text>
    </comment>
    <comment authorId="0" ref="G138">
      <text>
        <t xml:space="preserve">======
ID#AAAAkUysG8g
MINISTERIO DE EDUCACION NACIONAL    (2022-11-25 18:14:39)
Tasas de deserción por grados
y sedes, causas de deserción
indagadas a algunos desertores, causas de inasistencia escolar</t>
      </text>
    </comment>
    <comment authorId="0" ref="E14">
      <text>
        <t xml:space="preserve">======
ID#AAAAkUysG8Y
MINISTERIO DE EDUCACION NACIONAL    (2022-11-25 18:14:39)
La estrategia pedagógica es coherente con la
misión, la visión y los principios institucionales,
y es aplicada de manera articulada en las
diferentes sedes, niveles y grados.</t>
      </text>
    </comment>
    <comment authorId="0" ref="G9">
      <text>
        <t xml:space="preserve">======
ID#AAAAkUysG8Q
hogar    (2022-11-25 18:14:39)
PEI</t>
      </text>
    </comment>
    <comment authorId="0" ref="C125">
      <text>
        <t xml:space="preserve">======
ID#AAAAkUysG8U
hogar    (2022-11-25 18:14:39)
La institución lleva registros
contables de algunas actividades, pero éstos se hacen de forma desorganizada y sin la totalidad de los soportes respectivos.</t>
      </text>
    </comment>
    <comment authorId="0" ref="F22">
      <text>
        <t xml:space="preserve">======
ID#AAAAkUysG8I
MINISTERIO DE EDUCACION NACIONAL    (2022-11-25 18:14:39)
El comité de convivencia se reúne periódicamente
y cuenta con el aporte activo de todos sus
miembros. Además, evalúa los resultados de sus
acciones y decisiones y los utiliza para fortalecer
su trabajo.</t>
      </text>
    </comment>
    <comment authorId="0" ref="E142">
      <text>
        <t xml:space="preserve">======
ID#AAAAkUysG8E
hogar    (2022-11-25 18:14:39)
La escuela de padres es coherente con el PEI,
cuenta con el respaldo pedagógico de los docentes y se encuentra ampliamente divulgada en la comunidad. Además, su acogida entre los integrantes de la familia es significativa.</t>
      </text>
    </comment>
    <comment authorId="0" ref="C118">
      <text>
        <t xml:space="preserve">======
ID#AAAAkUysG78
hogar    (2022-11-25 18:14:39)
La institución realiza algunas
actividades de reconocimiento
al personal vinculado, de
acuerdo con iniciativas aisladas
de sedes, niveles o grados.</t>
      </text>
    </comment>
    <comment authorId="0" ref="D6">
      <text>
        <t xml:space="preserve">======
ID#AAAAkUysG74
hogar    (2022-11-25 18:14:39)
Hay algunos avances hacia
la formulación de la misión,
la visión y los principios que
orientan estratégicamente la
institución integrada e inclusiva,
pero éstos todavía no están
totalmente articulados.</t>
      </text>
    </comment>
    <comment authorId="0" ref="D113">
      <text>
        <t xml:space="preserve">======
ID#AAAAkUysG70
hogar    (2022-11-25 18:14:39)
La institución cuenta con una
estrategia organizada de inducción
de docentes y administrativos
nuevos, pero no se
dan a conocer el PEI ni el plan
de mejoramiento.</t>
      </text>
    </comment>
    <comment authorId="0" ref="C71">
      <text>
        <t xml:space="preserve">======
ID#AAAAkUysG7w
hogar    (2022-11-25 18:14:39)
La institución tiene una política sobre el uso apropiado de los tiempos destinados a los aprendizajes, pero ésta no está articulada con las actividades pedagógicas. La organización y división del tiempo es deficiente, lo que se traduce en frecuentes improvisaciones.</t>
      </text>
    </comment>
    <comment authorId="0" ref="D124">
      <text>
        <t xml:space="preserve">======
ID#AAAAkUysG7o
hogar    (2022-11-25 18:14:39)
La elaboración del presupuesto
se hace teniendo en cuenta
las necesidades de las sedes y
niveles, y toma como referentes
el Plan Operativo Anual, el
PEI, el plan de mejoramiento y
la normatividad vigente.</t>
      </text>
    </comment>
    <comment authorId="0" ref="E144">
      <text>
        <t xml:space="preserve">======
ID#AAAAkUysG7k
hogar    (2022-11-25 18:14:39)
La comunidad se encuentra informada respecto
de los programas y posibilidades de uso de los recursos de la institución y los utiliza;
asimismo, colabora con la institución en los
gastos para su mantenimiento.</t>
      </text>
    </comment>
    <comment authorId="0" ref="E24">
      <text>
        <t xml:space="preserve">======
ID#AAAAkUysG7c
MINISTERIO DE EDUCACION NACIONAL    (2022-11-25 18:14:39)
El personero elegido desarrolla proyectos y
programas a favor de todas y todos los estudiantes
y su labor es reconocida en los diferentes
estamentos de la comunidad educativa.</t>
      </text>
    </comment>
    <comment authorId="0" ref="G102">
      <text>
        <t xml:space="preserve">======
ID#AAAAkUysG7g
MINISTERIO DE EDUCACION NACIONAL    (2022-11-25 18:14:39)
Plan anual de adquisición
de recursos para el aprendizaje alineado con el plan de estudios</t>
      </text>
    </comment>
    <comment authorId="0" ref="F115">
      <text>
        <t xml:space="preserve">======
ID#AAAAkUysG7Y
hogar    (2022-11-25 18:14:39)
La institución revisa y evalúa continuamente sus
criterios de asignación académica de los docentes
y realiza los ajustes pertinentes a los mismos.</t>
      </text>
    </comment>
    <comment authorId="0" ref="C115">
      <text>
        <t xml:space="preserve">======
ID#AAAAkUysG7U
hogar    (2022-11-25 18:14:39)
La institución cuenta con criterios
explícitos para la asignación
académica de los docentes;
sin embargo éstos no son
tenidos en cuenta a la hora de
realizar dicha asignación.</t>
      </text>
    </comment>
    <comment authorId="0" ref="F20">
      <text>
        <t xml:space="preserve">======
ID#AAAAkUysG7M
MINISTERIO DE EDUCACION NACIONAL    (2022-11-25 18:14:39)
El consejo académico se reúne ordinariamente y
cuenta con el aporte activo de todos sus miembros.
Allí se toman decisiones sobre los procesos
pedagógicos y se hace seguimiento sistemático al
plan de trabajo, para asegurar su cumplimiento.</t>
      </text>
    </comment>
    <comment authorId="0" ref="F103">
      <text>
        <t xml:space="preserve">======
ID#AAAAkUysG7E
hogar    (2022-11-25 18:14:39)
La institución revisa y evalúa periódicamente su
proceso de adquisición y suministro de insumos
en función de la propuesta pedagógica, y efectúa
los ajustes necesarios para mejorarlo.</t>
      </text>
    </comment>
    <comment authorId="0" ref="D138">
      <text>
        <t xml:space="preserve">======
ID#AAAAkUysG7A
hogar    (2022-11-25 18:14:39)
La institución conoce las características
de su entorno y procura dar respuestas a éstas mediante acciones que buscan
acercar los estudiantes a la institución,
en concordancia con el PEI.</t>
      </text>
    </comment>
    <comment authorId="0" ref="F14">
      <text>
        <t xml:space="preserve">======
ID#AAAAkUysG68
MINISTERIO DE EDUCACION NACIONAL    (2022-11-25 18:14:39)
La institución evalúa periódicamente la aplicación
articulada de la estrategia pedagógica, así
como su coherencia con la misión, la visión y los
principios institucionales. Con base en ello, introduce
ajustes pertinentes.</t>
      </text>
    </comment>
    <comment authorId="0" ref="G85">
      <text>
        <t xml:space="preserve">======
ID#AAAAkUysG64
MINISTERIO DE EDUCACION NACIONAL    (2022-11-25 18:14:39)
Visitas de egresados a la
institución</t>
      </text>
    </comment>
    <comment authorId="0" ref="F50">
      <text>
        <t xml:space="preserve">======
ID#AAAAkUysG60
MINISTERIO DE EDUCACION NACIONAL    (2022-11-25 18:14:39)
La institución revisa y evalúa las políticas, procesos
de comunicación e intercambio con las autoridades
educativas y, con base en estos resultados,
realiza los ajustes pertinentes.</t>
      </text>
    </comment>
    <comment authorId="0" ref="C154">
      <text>
        <t xml:space="preserve">======
ID#AAAAkUysG6w
hogar    (2022-11-25 18:14:39)
La institución ofrece actividades
de prevención, tanto propias
como externas, sin que exista una relación entre los factores de riesgo de su comunidad y el contenido de las mismas.
El análisis de los factores de riesgo se basa en anécdotas y casos particulares.</t>
      </text>
    </comment>
    <comment authorId="0" ref="D7">
      <text>
        <t xml:space="preserve">======
ID#AAAAkUysG6s
MINISTERIO DE EDUCACION NACIONAL    (2022-11-25 18:14:39)
Hay metas establecidas para
la institución integrada e inclusiva,
pero solamente algunas
responden a sus objetivos y al
direccionamiento estratégico.</t>
      </text>
    </comment>
    <comment authorId="0" ref="F138">
      <text>
        <t xml:space="preserve">======
ID#AAAAkUysG6o
hogar    (2022-11-25 18:14:39)
La institución cuenta con políticas y programas
claros que recogen las expectativas de todos los
estudiantes y ofrece alternativas para que se identifiquen con ella. Los mecanismos empleados para hacer el seguimiento a las necesidades de los estudiantes y ponderar su grado de satisfacción se evalúan y mejoran constantemente y sus resultados retroalimentan el plan de mejoramiento institucional.</t>
      </text>
    </comment>
    <comment authorId="0" ref="D143">
      <text>
        <t xml:space="preserve">======
ID#AAAAkUysG6g
hogar    (2022-11-25 18:14:39)
Existen estrategias de comunicación
que permiten que la institución y la comunidad se conozcan mutuamente; las actividades se organizan de manera
conjunta, así no guarden estrecha relación con el PEI.</t>
      </text>
    </comment>
    <comment authorId="0" ref="D148">
      <text>
        <t xml:space="preserve">======
ID#AAAAkUysG6c
hogar    (2022-11-25 18:14:39)
Los mecanismos y programas de participación se han diseñado en concordancia con el PEI y buscan la creación y animación de diversos escenarios para que el estudiantado se
vincule a ellos a partir del reconocimiento
de la diversidad; no obstante, su sentido en la vida escolar no alcanza a sensibilizar al conjunto de la comunidad educativa.</t>
      </text>
    </comment>
    <comment authorId="0" ref="G80">
      <text>
        <t xml:space="preserve">======
ID#AAAAkUysG6U
MINISTERIO DE EDUCACION NACIONAL    (2022-11-25 18:14:39)
Plan de actividades de recuperación para los estudiantes de básica y media de las Sede</t>
      </text>
    </comment>
    <comment authorId="0" ref="F119">
      <text>
        <t xml:space="preserve">======
ID#AAAAkUysG6Q
hogar    (2022-11-25 18:14:39)
La institución discute y perfecciona sus planes de
investigación y busca fuentes de financiación que
permitan su realización.</t>
      </text>
    </comment>
    <comment authorId="0" ref="D82">
      <text>
        <t xml:space="preserve">======
ID#AAAAkUysG6M
hogar    (2022-11-25 18:14:39)
La institución cuenta con una
política clara para el control,
análisis y tratamiento de las
causas de ausentismo.</t>
      </text>
    </comment>
    <comment authorId="0" ref="C74">
      <text>
        <t xml:space="preserve">======
ID#AAAAkUysG6I
hogar    (2022-11-25 18:14:39)
Hay un reconocimiento de la
importancia de la interacción
pedagógica como un pilar del
proceso educativo; sin embargo,
la organización del trabajo
de aula privilegia la relación
unilateral con el docente.</t>
      </text>
    </comment>
    <comment authorId="0" ref="D35">
      <text>
        <t xml:space="preserve">======
ID#AAAAkUysG6E
MINISTERIO DE EDUCACION NACIONAL    (2022-11-25 18:14:39)
La institución cuenta con una
política para identificar y divulgar
las buenas prácticas
pedagógicas, administrativas y
culturales.</t>
      </text>
    </comment>
    <comment authorId="0" ref="D83">
      <text>
        <t xml:space="preserve">======
ID#AAAAkUysG58
hogar    (2022-11-25 18:14:39)
Algunas áreas o sedes han diseñado
actividades articuladas de
recuperación de los estudiantes
y su aplicación incide parcialmente
en sus resultados.</t>
      </text>
    </comment>
    <comment authorId="0" ref="D44">
      <text>
        <t xml:space="preserve">======
ID#AAAAkUysG54
MINISTERIO DE EDUCACION NACIONAL    (2022-11-25 18:14:39)
La institución realiza acciones
organizadas para propiciar el bienestar
de todas y todos los estudiantes,
logrando buena calidad
y cobertura, pero éstas no siempre
se ejecutan de manera oportuna
y articulada con las ofertas
brindadas por otras entidades.</t>
      </text>
    </comment>
    <comment authorId="0" ref="E120">
      <text>
        <t xml:space="preserve">======
ID#AAAAkUysG5s
hogar    (2022-11-25 18:14:39)
La institución dispone de estrategias claras
para mediación y solución de conflictos y éstos
se resuelven a través del diálogo y la negociación
permanente. Esto contribuye a que
exista un buen clima laboral.</t>
      </text>
    </comment>
    <comment authorId="0" ref="C41">
      <text>
        <t xml:space="preserve">======
ID#AAAAkUysG5w
MINISTERIO DE EDUCACION NACIONAL    (2022-11-25 18:14:39)
Pocos estudiantes de algunas
sedes, niveles o grados manifiestan
entusiasmo y ganas de
aprender.</t>
      </text>
    </comment>
    <comment authorId="0" ref="F46">
      <text>
        <t xml:space="preserve">======
ID#AAAAkUysG5o
MINISTERIO DE EDUCACION NACIONAL    (2022-11-25 18:14:39)
La institución evalúa periódicamente la eficacia
de las políticas, los mecanismos y recursos que
utiliza para prevenir situaciones de riesgo y manejar
los casos difíciles, y aplica acciones para
mejoralos.</t>
      </text>
    </comment>
    <comment authorId="0" ref="A133">
      <text>
        <t xml:space="preserve">======
ID#AAAAkUysG5k
hogar    (2022-11-25 18:14:39)
Gestión de la comunidad: como su nombre
lo indica, se encarga de las relaciones de la
institución con la comunidad; así como de
la participación y la convivencia, la atención
educativa a grupos poblacionales con necesidades especiales bajo una perspectiva de inclusión, y la prevención de riesgos.</t>
      </text>
    </comment>
    <comment authorId="0" ref="G21">
      <text>
        <t xml:space="preserve">======
ID#AAAAkUysG5g
hogar    (2022-11-25 18:14:39)
Actas de la Comisión de
evaluación y promoción</t>
      </text>
    </comment>
    <comment authorId="0" ref="I133">
      <text>
        <t xml:space="preserve">======
ID#AAAAkUysG5c
hogar    (2022-11-25 18:14:39)
Gestión de la comunidad: como su nombre
lo indica, se encarga de las relaciones de la
institución con la comunidad; así como de
la participación y la convivencia, la atención
educativa a grupos poblacionales con necesidades especiales bajo una perspectiva de inclusión, y la prevención de riesgos.</t>
      </text>
    </comment>
    <comment authorId="0" ref="F42">
      <text>
        <t xml:space="preserve">======
ID#AAAAkUysG5Y
MINISTERIO DE EDUCACION NACIONAL    (2022-11-25 18:14:39)
La institución revisa periódicamente el manual de
convivencia en relación con su papel en la gestión
del clima institucional y orienta los ajustes y mejoramientos
al mismo.</t>
      </text>
    </comment>
    <comment authorId="0" ref="E150">
      <text>
        <t xml:space="preserve">======
ID#AAAAkUysG5U
hogar    (2022-11-25 18:14:39)
Las de las familias participan de la dinámica
de la institución a través de actividades y programas que tienen propósitos y estrategias
claramente definidos en concordancia con el
PEI y con los procesos institucionales. Estos
programas tienen en cuenta las necesidades
y expectativas de la comunidad.</t>
      </text>
    </comment>
    <comment authorId="0" ref="E125">
      <text>
        <t xml:space="preserve">======
ID#AAAAkUysG5Q
hogar    (2022-11-25 18:14:39)
La contabilidad está disponible de manera oportuna y los informes financieros permiten realizar un control efectivo del presupuesto y del plan de ingresos y gastos.</t>
      </text>
    </comment>
    <comment authorId="0" ref="G136">
      <text>
        <t xml:space="preserve">======
ID#AAAAkUysG5M
MINISTERIO DE EDUCACION NACIONAL    (2022-11-25 18:14:39)
Atención a cinco estudiantes
que presentan una condición
de desplazamiento</t>
      </text>
    </comment>
    <comment authorId="0" ref="F32">
      <text>
        <t xml:space="preserve">======
ID#AAAAkUysG5I
MINISTERIO DE EDUCACION NACIONAL    (2022-11-25 18:14:39)
La institución evalúa y mejora el uso de los diferentes
medios de comunicación empleados,
en función del reconocimiento y la aceptación
de los diferentes estamentos de la comunidad
educativa.</t>
      </text>
    </comment>
    <comment authorId="0" ref="D9">
      <text>
        <t xml:space="preserve">======
ID#AAAAkUysG5E
MINISTERIO DE EDUCACION NACIONAL    (2022-11-25 18:14:39)
La institución tiene una estrategia
articulada para promover
inclusión de personas de
diferentes grupos poblacionales
o diversidad cultural,
que es conocida por todos los
estamentos de la comunidad
educativa para direccionar las
acciones en este sentido.</t>
      </text>
    </comment>
    <comment authorId="0" ref="C49">
      <text>
        <t xml:space="preserve">======
ID#AAAAkUysG5A
MINISTERIO DE EDUCACION NACIONAL    (2022-11-25 18:14:39)
La institución establece comunicaciones
con las familias o
acudientes en función de las
demandas y necesidades presentadas.
De manera general,
cada sede posee sus propios
canales de comunicación.</t>
      </text>
    </comment>
    <comment authorId="0" ref="D8">
      <text>
        <t xml:space="preserve">======
ID#AAAAkUysG48
MINISTERIO DE EDUCACION NACIONAL    (2022-11-25 18:14:39)
La institución cuenta con un
proceso de divulgación y apropiación
del direccionamiento
estratégico que incluye diversos
medios: comunicados,
carteleras, murales, talleres,
grupos de encuentro, conversatorios,
etc.</t>
      </text>
    </comment>
    <comment authorId="0" ref="C116">
      <text>
        <t xml:space="preserve">======
ID#AAAAkUysG44
hogar    (2022-11-25 18:14:39)
El personal vinculado se identifica
solamente con algunos aspectos de la misma, y ello genera indiferencia hacia la institución.</t>
      </text>
    </comment>
    <comment authorId="0" ref="G15">
      <text>
        <t xml:space="preserve">======
ID#AAAAkUysG40
hogar    (2022-11-25 18:14:39)
PEI, actas del Consejo Directivo, resultados de la autoevaluación de 2006 y 20007, plan de mejoramiento</t>
      </text>
    </comment>
    <comment authorId="0" ref="D14">
      <text>
        <t xml:space="preserve">======
ID#AAAAkUysG4w
MINISTERIO DE EDUCACION NACIONAL    (2022-11-25 18:14:39)
La institución cuenta con una
estrategia pedagógica coherente
con la misión, la visión
y los principios institucionales,
pero ésta todavía no es aplicada
de manera articulada en
las diferentes sedes, niveles y
grados.</t>
      </text>
    </comment>
    <comment authorId="0" ref="D153">
      <text>
        <t xml:space="preserve">======
ID#AAAAkUysG4s
hogar    (2022-11-25 18:14:39)
La institución cuenta con programas
para la prevención de riesgos físicos que hacen parte de los proyectos transversales (educación ambiental, por ejemplo) y son coherentes con
el PEI.</t>
      </text>
    </comment>
    <comment authorId="0" ref="D70">
      <text>
        <t xml:space="preserve">======
ID#AAAAkUysG4o
hogar    (2022-11-25 18:14:39)
La institución cuenta con una política
sobre el uso de los recursos para
el aprendizaje que está articulada
a su propuesta pedagógica, pero
ésta se aplica solamente en algunas
sedes, niveles o grados.</t>
      </text>
    </comment>
    <comment authorId="0" ref="C25">
      <text>
        <t xml:space="preserve">======
ID#AAAAkUysG4k
MINISTERIO DE EDUCACION NACIONAL    (2022-11-25 18:14:39)
Se reconoce la existencia de la
asamblea de padres de familia,
pero esta no se reúne para
deliberar sobre los temas de su
competencia.</t>
      </text>
    </comment>
    <comment authorId="0" ref="E23">
      <text>
        <t xml:space="preserve">======
ID#AAAAkUysG4c
MINISTERIO DE EDUCACION NACIONAL    (2022-11-25 18:14:39)
El consejo estudiantil se reúne periódicamente
y es reconocido como la instancia de representación
de los intereses de todos y todas los
estudiantes de la institución.</t>
      </text>
    </comment>
    <comment authorId="0" ref="C63">
      <text>
        <t xml:space="preserve">======
ID#AAAAkUysG4Y
hogar    (2022-11-25 18:14:39)
Ocasionalmente se han establecido
procesos administrativos
para la dotación, el uso y el mantenimiento
de los recursos para
el aprendizaje. Cuando existen,
se aplican esporádicamente.</t>
      </text>
    </comment>
    <comment authorId="0" ref="F15">
      <text>
        <t xml:space="preserve">======
ID#AAAAkUysG4U
MINISTERIO DE EDUCACION NACIONAL    (2022-11-25 18:14:39)
La institución utiliza sistemáticamente toda la información
interna y externa disponible para evaluar
los resultados de sus planes y programas de
trabajo, así como para tomar medidas oportunas
y pertinentes para ajustar lo que no está funcionando
bien.</t>
      </text>
    </comment>
    <comment authorId="0" ref="F137">
      <text>
        <t xml:space="preserve">======
ID#AAAAkUysG4M
hogar    (2022-11-25 18:14:39)
Las estrategias pedagógicas diseñadas para atender a las poblaciones pertenecientes a los grupos étnicos son evaluadas periódicamente para mejorarlas.
La institución es sensible a las necesidades de su entorno y busca adecuar su oferta educativa a las demandas.</t>
      </text>
    </comment>
    <comment authorId="0" ref="D50">
      <text>
        <t xml:space="preserve">======
ID#AAAAkUysG4I
MINISTERIO DE EDUCACION NACIONAL    (2022-11-25 18:14:39)
La institución cuenta con una
política de comunicación e interacción
con las autoridades
educativas, y se han establecido
los canales, el tipo y la periodicidad
de la información.</t>
      </text>
    </comment>
    <comment authorId="0" ref="F64">
      <text>
        <t xml:space="preserve">======
ID#AAAAkUysG4A
hogar    (2022-11-25 18:14:39)
La institución evalúa periódicamente el cumplimiento de las horas efectivas de clase recibidas por los estudiantes y toma las medidas pertinentes para corregir situaciones anómalas.</t>
      </text>
    </comment>
    <comment authorId="0" ref="C94">
      <text>
        <t xml:space="preserve">======
ID#AAAAkUysG4E
hogar    (2022-11-25 18:14:39)
El proceso de matrícula se
desarrolla según los criterios
adoptados por cada una de las
sedes.</t>
      </text>
    </comment>
    <comment authorId="0" ref="F21">
      <text>
        <t xml:space="preserve">======
ID#AAAAkUysG38
MINISTERIO DE EDUCACION NACIONAL    (2022-11-25 18:14:39)
La comisión de evaluación y promoción evalúa
los resultados de sus acciones y decisiones y los
utiliza para fortalecer su trabajo.</t>
      </text>
    </comment>
    <comment authorId="0" ref="D96">
      <text>
        <t xml:space="preserve">======
ID#AAAAkUysG30
hogar    (2022-11-25 18:14:39)
La institución cuenta con una
política unificada para administrar
la expedición de boletines
de calificaciones en todas
sus sedes.</t>
      </text>
    </comment>
    <comment authorId="0" ref="G23">
      <text>
        <t xml:space="preserve">======
ID#AAAAkUysG3w
hogar    (2022-11-25 18:14:39)
Registro de elección de los
miembros del Consejo Estudiantil y acta de la única
reunión realizada en el año</t>
      </text>
    </comment>
    <comment authorId="0" ref="G50">
      <text>
        <t xml:space="preserve">======
ID#AAAAkUysG3s
hogar    (2022-11-25 18:14:39)
Reuniones de la rectora con
la secretaría de educación</t>
      </text>
    </comment>
    <comment authorId="0" ref="F126">
      <text>
        <t xml:space="preserve">======
ID#AAAAkUysG3k
hogar    (2022-11-25 18:14:39)
Hay seguimiento y evaluación de los procesos de
recaudo de ingresos y de realización de los gastos; dicha información retroalimenta la planeación financiera y apoya la toma de decisiones.</t>
      </text>
    </comment>
    <comment authorId="0" ref="C114">
      <text>
        <t xml:space="preserve">======
ID#AAAAkUysG3g
hogar    (2022-11-25 18:14:39)
La formación y la capacitación
son asumidas como un asunto
de interés particular de cada
docente. La institución acepta
procesos de formación sin evaluar
su pertinencia con respecto
al PEI o sus necesidades.</t>
      </text>
    </comment>
    <comment authorId="0" ref="C144">
      <text>
        <t xml:space="preserve">======
ID#AAAAkUysG3c
hogar    (2022-11-25 18:14:39)
La institución pone a disposición
de la comunidad algunos de sus recursos físicos, como respuesta a demandas específicas.</t>
      </text>
    </comment>
    <comment authorId="0" ref="E8">
      <text>
        <t xml:space="preserve">======
ID#AAAAkUysG3Y
MINISTERIO DE EDUCACION NACIONAL    (2022-11-25 18:14:39)
La comunidad educativa conoce y comparte el
direccionamiento estratégico. Esto se evidencia
en la identidad institucional y la unidad de
propósitos entre sus miembros.</t>
      </text>
    </comment>
    <comment authorId="0" ref="C7">
      <text>
        <t xml:space="preserve">======
ID#AAAAkUysG3U
MINISTERIO DE EDUCACION NACIONAL    (2022-11-25 18:14:39)
Las metas están formuladas
solamente para algunas sedes.
Además, ninguna o sólo
algunas son cuantificables y
responden a unos propósitos
claros de mejoramiento.</t>
      </text>
    </comment>
    <comment authorId="0" ref="C24">
      <text>
        <t xml:space="preserve">======
ID#AAAAkUysG3I
MINISTERIO DE EDUCACION NACIONAL    (2022-11-25 18:14:39)
Hay un personero, pero su
elección no cuenta con el aval
y reconocimiento de todas y
todos los estudiantes de las diferentes
sedes.</t>
      </text>
    </comment>
    <comment authorId="0" ref="G137">
      <text>
        <t xml:space="preserve">======
ID#AAAAkUysG3M
MINISTERIO DE EDUCACION NACIONAL    (2022-11-25 18:14:39)
Estudiantes matriculados,
pertenecientes a una
comunidad étnica</t>
      </text>
    </comment>
    <comment authorId="0" ref="C96">
      <text>
        <t xml:space="preserve">======
ID#AAAAkUysG3A
hogar    (2022-11-25 18:14:39)
La expedición de boletines de
calificaciones presenta en ocasiones
inconsistencias e irregularidades.
No hay un sistema
unificado para todas las sedes.</t>
      </text>
    </comment>
    <comment authorId="0" ref="E15">
      <text>
        <t xml:space="preserve">======
ID#AAAAkUysG28
MINISTERIO DE EDUCACION NACIONAL    (2022-11-25 18:14:39)
La institución utiliza sistemáticamente la información
de los resultados de sus autoevaluaciones
de la calidad, la inclusión y de las
evaluaciones de desempeño de los docentes y
personal administrativo. Además, emplea sus
resultados en las evaluaciones externas (pruebas
SABER y examen de Estado) para elaborar
sus planes y programas de trabajo.</t>
      </text>
    </comment>
    <comment authorId="0" ref="D19">
      <text>
        <t xml:space="preserve">======
ID#AAAAkUysG24
MINISTERIO DE EDUCACION NACIONAL    (2022-11-25 18:14:39)
El consejo directivo tiene una
agenda y un cronograma de
trabajo para orientar los procesos
de planeación y el seguimiento
a las acciones institucionales.
Sin embargo, no se
reúne con regularidad.</t>
      </text>
    </comment>
    <comment authorId="0" ref="D80">
      <text>
        <t xml:space="preserve">======
ID#AAAAkUysG20
hogar    (2022-11-25 18:14:39)
El cuerpo docente hace un
seguimiento periódico y sistemático
al desempeño académico
de los estudiantes para
diseñar acciones de apoyo a
los mismos.</t>
      </text>
    </comment>
    <comment authorId="0" ref="C33">
      <text>
        <t xml:space="preserve">======
ID#AAAAkUysG2w
MINISTERIO DE EDUCACION NACIONAL    (2022-11-25 18:14:39)
El trabajo en equipo se da solamente
en algunas sedes o
entre algunos grupos de docentes
o directivos.</t>
      </text>
    </comment>
    <comment authorId="0" ref="G83">
      <text>
        <t xml:space="preserve">======
ID#AAAAkUysG2k
MINISTERIO DE EDUCACION NACIONAL    (2022-11-25 18:14:39)
Plan de actividades de recuperación
para los estudiantes
de básica y media de
las Sedes</t>
      </text>
    </comment>
    <comment authorId="0" ref="E9">
      <text>
        <t xml:space="preserve">======
ID#AAAAkUysG2g
MINISTERIO DE EDUCACION NACIONAL    (2022-11-25 18:14:39)
La estrategia de promoción de la inclusión de
personas de diferentes grupos poblacionales
o diversidad cultural es la base para que
se adapten metodologías y espacios físicos,
apoyar talentos y hacerlos valorar por todos
los estamentos de la comunidad educativa.
Además, promueve la coordinación con otros
organismos para su atención integral.</t>
      </text>
    </comment>
    <comment authorId="0" ref="E148">
      <text>
        <t xml:space="preserve">======
ID#AAAAkUysG2Y
hogar    (2022-11-25 18:14:39)
Los mecanismos y escenarios de participación
de la institución son utilizados por los estudiantes
de forma continua y con sentido. No solamente se cumplen las normas legales, sino que se ha logrado la participación real de los estudiantes en el apoyo a su propia formación ciudadana.</t>
      </text>
    </comment>
    <comment authorId="0" ref="C100">
      <text>
        <t xml:space="preserve">======
ID#AAAAkUysG2U
hogar    (2022-11-25 18:14:39)
La institución realiza actividades
aisladas y ocasionales de
adecuación, accesibilidad y
embellecimiento de su planta
física, y recibe apoyos puntuales
de la comunidad educativa
para realizarlas.</t>
      </text>
    </comment>
    <comment authorId="0" ref="F109">
      <text>
        <t xml:space="preserve">======
ID#AAAAkUysG2Q
hogar    (2022-11-25 18:14:39)
La institución evalúa periódica y sistemáticamente
la estrategia de apoyo a los estudiantes que
presentan bajo desempeño académico o con
dificultades de interacción y adelanta acciones
correctivas y de gestión para mejorarla.</t>
      </text>
    </comment>
    <comment authorId="0" ref="I91">
      <text>
        <t xml:space="preserve">======
ID#AAAAkUysG2M
hogar    (2022-11-25 18:14:39)
Gestión administrativa y financiera: esta
área da soporte al trabajo institucional. Tiene
a su cargo todos los procesos de apoyo a
la gestión académica, la administración de
la planta física, los recursos y los servicios,
el manejo del talento humano, y el apoyo financiero
y contable.</t>
      </text>
    </comment>
    <comment authorId="0" ref="G46">
      <text>
        <t xml:space="preserve">======
ID#AAAAkUysG2A
hogar    (2022-11-25 18:14:39)
Seguimiento a estudiantes</t>
      </text>
    </comment>
    <comment authorId="0" ref="G154">
      <text>
        <t xml:space="preserve">======
ID#AAAAkUysG2E
MINISTERIO DE EDUCACION NACIONAL    (2022-11-25 18:14:39)
Programa articulado con
el puesto de salud para
prevención de embarazos
y enfermedades de transmisión
sexual</t>
      </text>
    </comment>
    <comment authorId="0" ref="D139">
      <text>
        <t xml:space="preserve">======
ID#AAAAkUysG18
hogar    (2022-11-25 18:14:39)
La institución cuenta con programas
concertados con el cuerpo docente para apoyar a los estudiantes en sus proyectos de vida. Estos programas están articulados con la identificación
de las necesidades y expectativas
de los estudiantes, así como con las posibilidades que ofrece el entorno para su desarrollo.</t>
      </text>
    </comment>
    <comment authorId="0" ref="C108">
      <text>
        <t xml:space="preserve">======
ID#AAAAkUysG10
hogar    (2022-11-25 18:14:39)
ELa institución ofrece algunos
servicios complementarios esporádicamente
y su cobertura
es insuficiente.</t>
      </text>
    </comment>
    <comment authorId="0" ref="G94">
      <text>
        <t xml:space="preserve">======
ID#AAAAkUysG14
MINISTERIO DE EDUCACION NACIONAL    (2022-11-25 18:14:39)
Software para registro de
matrícula de todas las sedes,
procedimiento de matrícula
acorde con lineamientos de
la Secretaría de Educación</t>
      </text>
    </comment>
    <comment authorId="0" ref="C34">
      <text>
        <t xml:space="preserve">======
ID#AAAAkUysG1w
MINISTERIO DE EDUCACION NACIONAL    (2022-11-25 18:14:39)
La institución cuenta con algunas
formas de reconocimiento
de los logros de docentes y
estudiantes, pero éstas no se
aplican de manera organizada
ni sistemática.</t>
      </text>
    </comment>
    <comment authorId="0" ref="F112">
      <text>
        <t xml:space="preserve">======
ID#AAAAkUysG1o
hogar    (2022-11-25 18:14:39)
La institución revisa y evalúa continuamente la
definición de los perfiles y su uso en los procesos
de selección, solicitud e inducción del personal,
en función del plan de mejoramiento y de sus necesidades.</t>
      </text>
    </comment>
    <comment authorId="0" ref="F26">
      <text>
        <t xml:space="preserve">======
ID#AAAAkUysG1k
MINISTERIO DE EDUCACION NACIONAL    (2022-11-25 18:14:39)
El consejo de padres de familia se reúne periódicamente
y cuenta con la participación activa de
todos sus miembros. Además, evalúa los resultados
de sus acciones y decisiones y los utiliza para
fortalecer su trabajo.</t>
      </text>
    </comment>
    <comment authorId="0" ref="E115">
      <text>
        <t xml:space="preserve">======
ID#AAAAkUysG1g
hogar    (2022-11-25 18:14:39)
La institución cuenta con procesos explícitos
para elaborar los horarios y los criterios para
realizar la asignación académica de los docentes,
y éstos se cumplen.</t>
      </text>
    </comment>
    <comment authorId="0" ref="E34">
      <text>
        <t xml:space="preserve">======
ID#AAAAkUysG1c
MINISTERIO DE EDUCACION NACIONAL    (2022-11-25 18:14:39)
La institución tiene un sistema de estímulos y
reconocimientos a los logros de los docentes
y estudiantes que se aplica de manera coherente,
sistemática y organizada. Además, este
sistema cuenta con el reconocimiento de la
comunidad educativa y es parte de la cultura,
las políticas y practicas inclusivas.</t>
      </text>
    </comment>
    <comment authorId="0" ref="E127">
      <text>
        <t xml:space="preserve">======
ID#AAAAkUysG1Y
hogar    (2022-11-25 18:14:39)
La institución presenta los informes financieros
a las autoridades competentes de manera
apropiada y oportuna. Éstos son parte del
proceso de control interno y sirven para tomar
decisiones y realizar seguimiento al manejo
de los recursos.</t>
      </text>
    </comment>
    <comment authorId="0" ref="D121">
      <text>
        <t xml:space="preserve">======
ID#AAAAkUysG1U
hogar    (2022-11-25 18:14:39)
La institución ha definido un programa
de bienestar del personal
vinculado, pero éste no se cumple
totalmente o no abarca a todas
las sedes, niveles o grados.</t>
      </text>
    </comment>
    <comment authorId="0" ref="F143">
      <text>
        <t xml:space="preserve">======
ID#AAAAkUysG1Q
hogar    (2022-11-25 18:14:39)
La comunidad tiene participación en la vida institución
y hay procesos de seguimiento y evaluación de los programas y las actividades. Las alianzas con las organizaciones culturales, sociales, recreativas y productivas son permanentes y sirven como base para la realización de acciones conjuntas que propenden al desarrollo comunitario.</t>
      </text>
    </comment>
    <comment authorId="0" ref="E149">
      <text>
        <t xml:space="preserve">======
ID#AAAAkUysG1M
hogar    (2022-11-25 18:14:39)
La institución posee canales de comunicación
claros y abiertos que facilitan a los padres de
familia el conocimiento de sus derechos y deberes, de manera que ellos se sienten miembros legítimos de la asamblea y del consejo de padres.</t>
      </text>
    </comment>
    <comment authorId="0" ref="F76">
      <text>
        <t xml:space="preserve">======
ID#AAAAkUysG1E
hogar    (2022-11-25 18:14:39)
La institución realiza un seguimiento sistemático
de las prácticas de aula, verifica su impacto en los
aprendizajes de los estudiantes y en el desempeño
de los docentes, y promueve estrategias para
fortalecerlas.</t>
      </text>
    </comment>
    <comment authorId="0" ref="F155">
      <text>
        <t xml:space="preserve">======
ID#AAAAkUysG1A
hogar    (2022-11-25 18:14:39)
La institución evalúa periódicamente y mejora
sus planes de seguridad, de manera que la comunidad esté preparada y sepa qué hacer y a dónde acudir al momento de cualquier evento de riesgo. Además, desarrolla programas de prevención de accidentes.</t>
      </text>
    </comment>
    <comment authorId="0" ref="E74">
      <text>
        <t xml:space="preserve">======
ID#AAAAkUysG08
hogar    (2022-11-25 18:14:39)
Las prácticas pedagógicas se basan en la comunicación,
la cogestión del aprendizaje y la relación
afectiva y la valoración de la diversidad de los estudiantes,
como elementos facilitadores del proceso
de enseñanza-aprendizaje, y esto se evidencia en la
organización del aula, en las relaciones recíprocas
y en las estrategias de aprendizaje utilizadas.</t>
      </text>
    </comment>
    <comment authorId="0" ref="D62">
      <text>
        <t xml:space="preserve">======
ID#AAAAkUysG04
hogar    (2022-11-25 18:14:39)
La institución cuenta con un
enfoque metodológico que
hacen explícitos los acuerdos
básicos relativos a métodos de
enseñanza, relación pedagógica
y usos de recursos que responde
a las características de
la diversidad de la población.</t>
      </text>
    </comment>
    <comment authorId="0" ref="D99">
      <text>
        <t xml:space="preserve">======
ID#AAAAkUysG00
hogar    (2022-11-25 18:14:39)
La institución cuenta con un
programa de mantenimiento
preventivo de su planta física.</t>
      </text>
    </comment>
    <comment authorId="0" ref="C75">
      <text>
        <t xml:space="preserve">======
ID#AAAAkUysG0w
hogar    (2022-11-25 18:14:39)
Los docentes cuentan con una
herramienta de planeación
muy general en la que se explicitan:
(1) los contenidos del
aprendizaje; (2) los logros; y
(3) los recursos didácticos.</t>
      </text>
    </comment>
    <comment authorId="0" ref="D149">
      <text>
        <t xml:space="preserve">======
ID#AAAAkUysG0s
hogar    (2022-11-25 18:14:39)
La asamblea de padres funciona
de acuerdo con lo estipulado
en la normatividad vigente y el
consejo de padres participa en
algunas decisiones relativas al
mejoramiento de la institución.</t>
      </text>
    </comment>
    <comment authorId="0" ref="D33">
      <text>
        <t xml:space="preserve">======
ID#AAAAkUysG0o
MINISTERIO DE EDUCACION NACIONAL    (2022-11-25 18:14:39)
La institución integrada cuenta
con una estrategia para fortalecer
el trabajo en equipo en
los diferentes proyectos institucionales.
Además, se cuenta
con una metodología para
realizar reuniones efectivas.</t>
      </text>
    </comment>
    <comment authorId="0" ref="E139">
      <text>
        <t xml:space="preserve">======
ID#AAAAkUysG0k
hogar    (2022-11-25 18:14:39)
La institución se interesa de forma programática en la proyección personal y el futuro de sus estudiantes; este programa es conocido por la comunidad educativa, que lo apoya y enriquece.</t>
      </text>
    </comment>
    <comment authorId="0" ref="G99">
      <text>
        <t xml:space="preserve">======
ID#AAAAkUysG0g
MINISTERIO DE EDUCACION NACIONAL    (2022-11-25 18:14:39)
Plan anual de mantenimiento
de la planta física
aprobado por el Consejo
Directivo (actas)</t>
      </text>
    </comment>
    <comment authorId="0" ref="E119">
      <text>
        <t xml:space="preserve">======
ID#AAAAkUysG0c
hogar    (2022-11-25 18:14:39)
La institución cuenta con una política de investigaciones
y ha desarrollado planes para la
divulgación del conocimiento generado entre
sus miembros.</t>
      </text>
    </comment>
    <comment authorId="0" ref="D16">
      <text>
        <t xml:space="preserve">======
ID#AAAAkUysG0Y
MINISTERIO DE EDUCACION NACIONAL    (2022-11-25 18:14:39)
La institución ha establecido
un proceso para realizar la
autoevaluación, mediante instrumentos
y procedimientos
claros para las distintas sedes,
pero éstos todavía no son utilizados
integralmente.</t>
      </text>
    </comment>
    <comment authorId="0" ref="D22">
      <text>
        <t xml:space="preserve">======
ID#AAAAkUysG0U
MINISTERIO DE EDUCACION NACIONAL    (2022-11-25 18:14:39)
El comité de convivencia está
conformado, pero no se reúne
periódicamente para analizar
los casos que le son remitidos.</t>
      </text>
    </comment>
    <comment authorId="0" ref="G74">
      <text>
        <t xml:space="preserve">======
ID#AAAAkUysG0Q
MINISTERIO DE EDUCACION NACIONAL    (2022-11-25 18:14:39)
Actas de reuniones de los
docentes del área de matemáticas</t>
      </text>
    </comment>
    <comment authorId="0" ref="E84">
      <text>
        <t xml:space="preserve">======
ID#AAAAkUysG0M
hogar    (2022-11-25 18:14:39)
La institución cuenta con programas de apoyo
pedagógico a los casos de bajo rendimiento
académico, así como con mecanismos de
seguimiento, actividades institucionales y soporte interinstitucional.</t>
      </text>
    </comment>
    <comment authorId="0" ref="F124">
      <text>
        <t xml:space="preserve">======
ID#AAAAkUysG0I
hogar    (2022-11-25 18:14:39)
La institución evalúa periódicamente los procedimientos para la elaboración del presupuesto, de manera que se logre coordinar las necesidades de las distintas sedes y niveles. Asimismo, realiza análisis financieros y proyecciones presupuestales para la planeación y gestión institucional.</t>
      </text>
    </comment>
    <comment authorId="0" ref="G19">
      <text>
        <t xml:space="preserve">======
ID#AAAAkUysG0E
hogar    (2022-11-25 18:14:39)
Actas del Consejo Directivo
– cumplimiento del 100%
de las reuniones planeadas</t>
      </text>
    </comment>
    <comment authorId="0" ref="D15">
      <text>
        <t xml:space="preserve">======
ID#AAAAkUysG0A
MINISTERIO DE EDUCACION NACIONAL    (2022-11-25 18:14:39)
La institución utiliza con algún
grado de sistematización la información
que está disponible
en sus archivos (resultados de
sus autoevaluaciones, evaluaciones
de desempeño de docentes
y administrativos), así como
aquella que proviene de otras
instancias. La información utilizada
abarca a todas las sedes.</t>
      </text>
    </comment>
    <comment authorId="0" ref="F154">
      <text>
        <t xml:space="preserve">======
ID#AAAAkUysGz8
hogar    (2022-11-25 18:14:39)
Los programas de prevención que se llevan a cabo son evaluados, así como los mecanismos de información y análisis de los factores de riesgo
psicosocial, con el fin de fortalecerlos, y por esa
vía mejorar los modelos de intervención que tiene
la institución.</t>
      </text>
    </comment>
    <comment authorId="0" ref="D71">
      <text>
        <t xml:space="preserve">======
ID#AAAAkUysGz4
hogar    (2022-11-25 18:14:39)
La institución cuenta con una
política sobre el uso apropiado
de los tiempos destinados a
los aprendizajes, pero ésta se
aplica solamente en algunas
sedes, niveles o grados.</t>
      </text>
    </comment>
    <comment authorId="0" ref="E117">
      <text>
        <t xml:space="preserve">======
ID#AAAAkUysGzw
hogar    (2022-11-25 18:14:39)
El proceso de evaluación de docentes, directivos
y personal administrativo permite la implementación
de acciones de mejoramiento y
de desarrollo profesional. Además, es conocido
por la comunidad y cuenta con un respaldo
amplio de los miembros de la institución.</t>
      </text>
    </comment>
    <comment authorId="0" ref="E124">
      <text>
        <t xml:space="preserve">======
ID#AAAAkUysGzs
hogar    (2022-11-25 18:14:39)
Existen procedimientos establecidos para que
las sedes y los niveles puedan elaborar el presupuesto de forma acorde con las actividades y metas establecidas en el Plan Operativo Anual. 
Además, el plan de ingresos y egresos
está relacionado con los flujos de caja. El presupuesto es un instrumento de planeación y gestión financiera que opera coherentemente
con otros procesos institucionales.</t>
      </text>
    </comment>
    <comment authorId="0" ref="E126">
      <text>
        <t xml:space="preserve">======
ID#AAAAkUysGzo
hogar    (2022-11-25 18:14:39)
Hay procesos claros para el recaudo de ingresos
y la realización de los gastos, y éstos son
conocidos por la comunidad. Además, su funcionamiento es coherente con la planeación
financiera de la institución.</t>
      </text>
    </comment>
    <comment authorId="0" ref="G41">
      <text>
        <t xml:space="preserve">======
ID#AAAAkUysGzg
hogar    (2022-11-25 18:14:39)
Describir la motivación inducida por los docentes</t>
      </text>
    </comment>
    <comment authorId="0" ref="C101">
      <text>
        <t xml:space="preserve">======
ID#AAAAkUysGzk
hogar    (2022-11-25 18:14:39)
La institución tiene algunos
registros sobre la manera
cómo se están utilizando los
espacios físicos, pero éstos
son esporádicos y no están
sistematizados.</t>
      </text>
    </comment>
    <comment authorId="0" ref="F83">
      <text>
        <t xml:space="preserve">======
ID#AAAAkUysGzc
hogar    (2022-11-25 18:14:39)
La institución revisa y evalúa periódicamente los
efectos de las actividades de recuperación y sus
mecanismos de implementación, y realiza los
ajustes pertinentes, con el fin de mejorar los resultados de los estudiantes.</t>
      </text>
    </comment>
    <comment authorId="0" ref="F70">
      <text>
        <t xml:space="preserve">======
ID#AAAAkUysGzU
hogar    (2022-11-25 18:14:39)
La institución revisa y evalúa periódicamente la
articulación entre la política sobre el uso de los
recursos para el aprendizaje y su propuesta pedagógica, y realiza ajustes a la misma con base en los resultados de los estudiantes.</t>
      </text>
    </comment>
    <comment authorId="0" ref="D26">
      <text>
        <t xml:space="preserve">======
ID#AAAAkUysGzQ
MINISTERIO DE EDUCACION NACIONAL    (2022-11-25 18:14:39)
El consejo de padres de familia
solamente se reúne esporádicamente
para trabajar
sobre los asuntos de su competencia.</t>
      </text>
    </comment>
    <comment authorId="0" ref="C35">
      <text>
        <t xml:space="preserve">======
ID#AAAAkUysGzM
MINISTERIO DE EDUCACION NACIONAL    (2022-11-25 18:14:39)
La institución realiza reuniones
ocasionales para identificar y
socializar los mejores desempeños
en el ámbito pedagógico
y administrativo.</t>
      </text>
    </comment>
    <comment authorId="0" ref="F63">
      <text>
        <t xml:space="preserve">======
ID#AAAAkUysGzI
hogar    (2022-11-25 18:14:39)
La institución evalúa periódicamente la pertinencia y funcionalidad de los procedimientos establecidos
para la dotación, uso y mantenimiento
de los recursos para el aprendizaje y las ajusta en función de los nuevos requerimientos.</t>
      </text>
    </comment>
    <comment authorId="0" ref="E35">
      <text>
        <t xml:space="preserve">======
ID#AAAAkUysGzA
MINISTERIO DE EDUCACION NACIONAL    (2022-11-25 18:14:39)
La institución ha implementado un procedimiento
para identificar, divulgar y documentar
las buenas prácticas pedagógicas, administrativas
y culturales que reconocen la diversidad
de la población en todos sus componentes de
gestión. El intercambio de experiencias propicia
acciones de mejoramiento.</t>
      </text>
    </comment>
    <comment authorId="0" ref="D12">
      <text>
        <t xml:space="preserve">======
ID#AAAAkUysGy4
MINISTERIO DE EDUCACION NACIONAL    (2022-11-25 18:14:39)
La institución cuenta con un
conjunto de criterios básicos
acerca de su manejo y éstos
son aplicados parcialmente
por las sedes.</t>
      </text>
    </comment>
    <comment authorId="0" ref="G44">
      <text>
        <t xml:space="preserve">======
ID#AAAAkUysGy0
hogar    (2022-11-25 18:14:39)
Estudiantes de las Sedes No.
2, de niveles 1 y 2 del SISBEN
beneficiados con transporte
escolar. Estudiantes de la
Sede No. 3 atendidos con
refrigerio escolar</t>
      </text>
    </comment>
    <comment authorId="0" ref="C120">
      <text>
        <t xml:space="preserve">======
ID#AAAAkUysGyw
hogar    (2022-11-25 18:14:39)
Hay conocimiento sobre las
fuentes potenciales de los conflictos,
pero la institución no
cuenta con estrategias para
abordarlos eficazmente; en algunas
oportunidades se hacen
reuniones pero no hay avances
en la solución de los mismos.</t>
      </text>
    </comment>
    <comment authorId="0" ref="G34">
      <text>
        <t xml:space="preserve">======
ID#AAAAkUysGys
hogar    (2022-11-25 18:14:39)
Actas del Consejo Académico</t>
      </text>
    </comment>
    <comment authorId="0" ref="C13">
      <text>
        <t xml:space="preserve">======
ID#AAAAkUysGyo
MINISTERIO DE EDUCACION NACIONAL    (2022-11-25 18:14:39)
Los planes, proyectos y acciones
se elaboran y se implementan
de manera aislada, y
no responden claramente al
planteamiento estratégico. La
articulación de los mismos en
las diferentes sedes es inexistente
o incipiente.</t>
      </text>
    </comment>
    <comment authorId="0" ref="C15">
      <text>
        <t xml:space="preserve">======
ID#AAAAkUysGyg
MINISTERIO DE EDUCACION NACIONAL    (2022-11-25 18:14:39)
La institución utiliza solamente
en algunas ocasiones la información
que está disponible
en sus archivos, incluyendo los
resultados de sus autoevaluaciones,
así como aquella que
proviene de otras instancias,
pero este uso no es sistemático
ni abarca a todas las sedes.</t>
      </text>
    </comment>
    <comment authorId="0" ref="C68">
      <text>
        <t xml:space="preserve">======
ID#AAAAkUysGyc
hogar    (2022-11-25 18:14:39)
La institución ha definido parcialmente cuáles son las opciones didácticas que emplea.
Éstas son usadas individualmente por los docentes.</t>
      </text>
    </comment>
    <comment authorId="0" ref="C9">
      <text>
        <t xml:space="preserve">======
ID#AAAAkUysGyU
MINISTERIO DE EDUCACION NACIONAL    (2022-11-25 18:14:39)
Los procesos de inclusión de
personas de diferentes grupos
poblacionales o diversidad
cultural están bajo la responsabilidad
de cada sede; no responden
a una estrategia institucional
articulada y conocida
por todos los estamentos de la
comunidad educativa.</t>
      </text>
    </comment>
    <comment authorId="0" ref="G45">
      <text>
        <t xml:space="preserve">======
ID#AAAAkUysGyQ
hogar    (2022-11-25 18:14:39)
Acta de reunión del comité de convivencia</t>
      </text>
    </comment>
    <comment authorId="0" ref="E137">
      <text>
        <t xml:space="preserve">======
ID#AAAAkUysGyM
hogar    (2022-11-25 18:14:39)
La institución trabaja articuladamente para
diseñar y aplicar estrategias pedagógicas pertinentes que permitan integrar y atender las personas pertenecientes a grupos étnicos, y las dan a conocer a la comunidad.</t>
      </text>
    </comment>
    <comment authorId="0" ref="C52">
      <text>
        <t xml:space="preserve">======
ID#AAAAkUysGyI
MINISTERIO DE EDUCACION NACIONAL    (2022-11-25 18:14:39)
La institución establece relaciones
esporádicas con el sector
productivo; en ocasiones se
reciben aportes y donaciones,
y en otros casos cuenta con el
acceso a laboratorios, talleres
y espacios recreativos.</t>
      </text>
    </comment>
    <comment authorId="0" ref="G39">
      <text>
        <t xml:space="preserve">======
ID#AAAAkUysGyA
hogar    (2022-11-25 18:14:39)
Describir el ambiente físico</t>
      </text>
    </comment>
    <comment authorId="0" ref="C65">
      <text>
        <t xml:space="preserve">======
ID#AAAAkUysGyE
hogar    (2022-11-25 18:14:39)
La evaluación del desempeño
académico de los estudiantes
responde a criterios individuales
o de áreas.</t>
      </text>
    </comment>
    <comment authorId="0" ref="E103">
      <text>
        <t xml:space="preserve">======
ID#AAAAkUysGx8
hogar    (2022-11-25 18:14:39)
El proceso para determinar las necesidades
de adquisición de suministro de insumos,
recursos y mantenimiento de los mismos, es
participativo, se hace oportunamente y está
articulado con la propuesta pedagógica de la
institución.</t>
      </text>
    </comment>
    <comment authorId="0" ref="C127">
      <text>
        <t xml:space="preserve">======
ID#AAAAkUysGxo
hogar    (2022-11-25 18:14:39)
Los informes financieros presentados
por la institución a las autoridades competentes no siempre se hacen de manera oportuna y no son conocidos
por la comunidad educativa.</t>
      </text>
    </comment>
    <comment authorId="0" ref="G125">
      <text>
        <t xml:space="preserve">======
ID#AAAAkUysGxs
MINISTERIO DE EDUCACION NACIONAL    (2022-11-25 18:14:39)
Libros contables y auxiliares</t>
      </text>
    </comment>
    <comment authorId="0" ref="F35">
      <text>
        <t xml:space="preserve">======
ID#AAAAkUysGxk
MINISTERIO DE EDUCACION NACIONAL    (2022-11-25 18:14:39)
La institución evalúa periódica y sistemáticamente
el impacto que tienen la socialización, la documentación
y la apropiación de buenas prácticas y
realiza los ajustes pertinentes.</t>
      </text>
    </comment>
    <comment authorId="0" ref="F23">
      <text>
        <t xml:space="preserve">======
ID#AAAAkUysGxc
MINISTERIO DE EDUCACION NACIONAL    (2022-11-25 18:14:39)
El consejo estudiantil se reúne periódicamente y
cuenta con el aporte activo de todos sus miembros.
Además, evalúa los resultados de sus acciones
y decisiones y los utiliza para fortalecer su
trabajo.</t>
      </text>
    </comment>
    <comment authorId="0" ref="G69">
      <text>
        <t xml:space="preserve">======
ID#AAAAkUysGxg
MINISTERIO DE EDUCACION NACIONAL    (2022-11-25 18:14:39)
Sedes con acuerdos
básicos sobre manejo
de tareas</t>
      </text>
    </comment>
    <comment authorId="0" ref="F148">
      <text>
        <t xml:space="preserve">======
ID#AAAAkUysGxY
hogar    (2022-11-25 18:14:39)
La institución posee mecanismos para evaluar
las formas y demandas de participación del estudiantado; la organización escolar es sensible a tales demandas y crea espacios para promover alternativas de participación como respuesta a ellas.</t>
      </text>
    </comment>
    <comment authorId="0" ref="F41">
      <text>
        <t xml:space="preserve">======
ID#AAAAkUysGxU
MINISTERIO DE EDUCACION NACIONAL    (2022-11-25 18:14:39)
La institución evalúa periódicamente cuáles son
las actitudes de los estudiantes hacia el aprendizaje
y realiza acciones para favorecerlas.</t>
      </text>
    </comment>
    <comment authorId="0" ref="E33">
      <text>
        <t xml:space="preserve">======
ID#AAAAkUysGxQ
MINISTERIO DE EDUCACION NACIONAL    (2022-11-25 18:14:39)
La institución desarrolla los diferentes proyectos
institucionales con el apoyo de equipos
que tienen una metodología de trabajo clara,
orientados a responder por resultados y
que generan un ambiente de comunicación y
confianza en el que todos y todas se sienten
acogidos y pueden expresar sus pensamientos
sentimientos y emociones.</t>
      </text>
    </comment>
    <comment authorId="0" ref="A91">
      <text>
        <t xml:space="preserve">======
ID#AAAAkUysGxM
hogar    (2022-11-25 18:14:39)
Gestión administrativa y financiera: esta
área da soporte al trabajo institucional. Tiene
a su cargo todos los procesos de apoyo a
la gestión académica, la administración de
la planta física, los recursos y los servicios,
el manejo del talento humano, y el apoyo financiero
y contable.</t>
      </text>
    </comment>
    <comment authorId="0" ref="F153">
      <text>
        <t xml:space="preserve">======
ID#AAAAkUysGxE
hogar    (2022-11-25 18:14:39)
Los programas de prevención de riesgos físicos
de la institución son monitoreados y evaluados
con el fin de establecer su eficacia. Con ello, se
propicia su fortalecimiento de las alianzas y la
búsqueda de apoyo de otras instituciones y de la
comunidad.</t>
      </text>
    </comment>
    <comment authorId="0" ref="F127">
      <text>
        <t xml:space="preserve">======
ID#AAAAkUysGxA
hogar    (2022-11-25 18:14:39)
La institución revisa y hace seguimiento a los resultados de los informes financieros, para que
éstos sean un elemento clave en el momento de
planear las acciones, tomar decisiones y evaluar
los resultados de las mismas.</t>
      </text>
    </comment>
    <comment authorId="0" ref="D45">
      <text>
        <t xml:space="preserve">======
ID#AAAAkUysGw4
MINISTERIO DE EDUCACION NACIONAL    (2022-11-25 18:14:39)
La institución cuenta con el comité
de convivencia, el cual se
encarga de la identificación y
mediación de los conflictos que
se presentan entre los diferentes
estamentos de la comunidad
educativa. Además, existe
un consenso acerca de las
competencias que requieren
desarrollarse para fortalecer la
convivencia y el respeto a la diversidad,
en coherencia con el
PEI y la normatividad vigente.</t>
      </text>
    </comment>
    <comment authorId="0" ref="C153">
      <text>
        <t xml:space="preserve">======
ID#AAAAkUysGw0
hogar    (2022-11-25 18:14:39)
La institución trabaja los temas
de prevención de riesgos
físicos (accidentes caseros, disposición de desechos, ergonomía, etc.) de manera parcial y esporádica.</t>
      </text>
    </comment>
    <comment authorId="0" ref="D100">
      <text>
        <t xml:space="preserve">======
ID#AAAAkUysGwo
hogar    (2022-11-25 18:14:39)
La institución cuenta con un
programa de adecuación, accesibilidad
y embellecimiento
de su planta física, y éste cuenta
con la ayuda de la comunidad
educativa.</t>
      </text>
    </comment>
    <comment authorId="0" ref="E82">
      <text>
        <t xml:space="preserve">======
ID#AAAAkUysGwk
hogar    (2022-11-25 18:14:39)
La política institucional de control, análisis
y tratamiento del ausentismo contempla la
participación activa de padres, docentes y estudiantes.</t>
      </text>
    </comment>
    <comment authorId="0" ref="F13">
      <text>
        <t xml:space="preserve">======
ID#AAAAkUysGwg
MINISTERIO DE EDUCACION NACIONAL    (2022-11-25 18:14:39)
La institución evalúa periódicamente la articulación
de los planes, proyectos y acciones a su
planteamiento estratégico, y realiza los cambios
y ajustes necesarios para lograrla, mediante trabajo
en equipo.</t>
      </text>
    </comment>
    <comment authorId="0" ref="E77">
      <text>
        <t xml:space="preserve">======
ID#AAAAkUysGwY
hogar    (2022-11-25 18:14:39)
El sistema de evaluación del rendimiento académico
se aplica permanentemente. Se hace seguimiento a los estudiantes de bajo rendimiento, pero este no es conocido por los padres de familia.</t>
      </text>
    </comment>
    <comment authorId="0" ref="D137">
      <text>
        <t xml:space="preserve">======
ID#AAAAkUysGwU
hogar    (2022-11-25 18:14:39)
La institución conoce los requerimientos educativos de las poblaciones pertenecientes a los
grupos étnicos y ha diseñado
estrategias pedagógicas para
atenderlas en concordancia con
el PEI y la normatividad vigente.</t>
      </text>
    </comment>
    <comment authorId="0" ref="E94">
      <text>
        <t xml:space="preserve">======
ID#AAAAkUysGwM
hogar    (2022-11-25 18:14:39)
La institución cuenta con un proceso de matrícula
ágil y oportuno que tiene en cuenta las
necesidades de los estudiantes y los padres de
familia, y que es reconocido por la comunidad
educativa.</t>
      </text>
    </comment>
    <comment authorId="0" ref="E41">
      <text>
        <t xml:space="preserve">======
ID#AAAAkUysGwI
MINISTERIO DE EDUCACION NACIONAL    (2022-11-25 18:14:39)
En todas las sedes de la institución se observan
el entusiasmo y una elevada motivación
hacia el aprendizaje, lo que se refleja en toda
la comunidad educativa.</t>
      </text>
    </comment>
    <comment authorId="0" ref="D46">
      <text>
        <t xml:space="preserve">======
ID#AAAAkUysGwE
MINISTERIO DE EDUCACION NACIONAL    (2022-11-25 18:14:39)
La institución ha definido políticas
y mecanismos para prevenir
situaciones de riesgo y
manejar los casos difíciles, las
cuales se aplican en la mayoría
de las sedes. Sin embargo, no
se hace seguimiento sistemático
a los mismos.</t>
      </text>
    </comment>
    <comment authorId="0" ref="G115">
      <text>
        <t xml:space="preserve">======
ID#AAAAkUysGwA
MINISTERIO DE EDUCACION NACIONAL    (2022-11-25 18:14:39)
Plan de estudios, planilla
de distribución de cargas de
trabajo académico de los
docentes de todas las sedes</t>
      </text>
    </comment>
    <comment authorId="0" ref="F6">
      <text>
        <t xml:space="preserve">======
ID#AAAAkUysGv8
hogar    (2022-11-25 18:14:39)
La institución asegura que la inclusión y la calidad sean el centro de su desarrollo, lo cual se ve reflejado en la misión, la visión y los principios están claramente definidos para la institución integrada e inclusiva y son revisados y ajustados  periódicamente,
en función de los nuevos retos externos
y de las necesidades de los estudiantes.</t>
      </text>
    </comment>
    <comment authorId="0" ref="G51">
      <text>
        <t xml:space="preserve">======
ID#AAAAkUysGv4
hogar    (2022-11-25 18:14:39)
Acuerdo para uso de la casa
de la cultura y atención de
estudiantes de niveles 1 y 2 del SISBEN en el puesto de salud</t>
      </text>
    </comment>
    <comment authorId="0" ref="G114">
      <text>
        <t xml:space="preserve">======
ID#AAAAkUysGv0
MINISTERIO DE EDUCACION NACIONAL    (2022-11-25 18:14:39)
PEI, plan de estudios, plan
de mejoramiento</t>
      </text>
    </comment>
    <comment authorId="0" ref="C42">
      <text>
        <t xml:space="preserve">======
ID#AAAAkUysGvs
MINISTERIO DE EDUCACION NACIONAL    (2022-11-25 18:14:39)
Hay manual de convivencia,
pero éste pertenece solamente
a algunas sedes.</t>
      </text>
    </comment>
    <comment authorId="0" ref="E61">
      <text>
        <t xml:space="preserve">======
ID#AAAAkUysGvo
hogar    (2022-11-25 18:14:39)
Se cuenta con un plan de estudios para toda
la institución que, además de responder a las
políticas trazadas en el PEI, los lineamientos y
los estándares básicos de competencias, fundamenta
los planes de aula de los docentes
de todas las áreas, grados y sedes. Otorga especial
importancia a la enseñanza y el aprendizaje
de contenidos actitudinales, de valores
y normas relacionados con las diferencias individuales,
raciales, culturales, familiares, que
le permitan valorar, aceptar y comprender la
diversidad y la interdependencia humana.</t>
      </text>
    </comment>
    <comment authorId="0" ref="D23">
      <text>
        <t xml:space="preserve">======
ID#AAAAkUysGvk
MINISTERIO DE EDUCACION NACIONAL    (2022-11-25 18:14:39)
El consejo estudiantil está conformado
mediante elección
democrática, pero no se reúne
periódicamente para deliberar
y tomar las decisiones que le
corresponden.</t>
      </text>
    </comment>
    <comment authorId="0" ref="D69">
      <text>
        <t xml:space="preserve">======
ID#AAAAkUysGvg
hogar    (2022-11-25 18:14:39)
En algunas sedes hay algunos
acuerdos básicos entre docentes y
estudiantes acerca de la intencionalidad
de las tareas escolares para
algunos grados, niveles o áreas.</t>
      </text>
    </comment>
    <comment authorId="0" ref="C105">
      <text>
        <t xml:space="preserve">======
ID#AAAAkUysGvY
hogar    (2022-11-25 18:14:39)
La institución tiene una aproximación
parcial a su panorama de riesgos o se encuentra apenas en proceso de iniciar el levantamiento.</t>
      </text>
    </comment>
    <comment authorId="0" ref="D154">
      <text>
        <t xml:space="preserve">======
ID#AAAAkUysGvU
hogar    (2022-11-25 18:14:39)
La institución ha identificado los principales problemas que constituyen factores de
riesgo para sus estudiantes y la comunidad (SIDA, ETS, embarazo adolescente, consumo
de sustancias psicoactivas, violencia intrafamiliar, abuso sexual, físico y psicológico etc.) y diseña acciones orientadas a
su prevención. Además, tiene en cuenta los análisis de los factores de riesgo sobre su comunidad realizados por otras entidades.</t>
      </text>
    </comment>
    <comment authorId="0" ref="C80">
      <text>
        <t xml:space="preserve">======
ID#AAAAkUysGvQ
hogar    (2022-11-25 18:14:39)
El seguimiento que se hace
a los resultados académicos
de los estudiantes es aislado
e individual, y no se generan
acciones remediales para el
logro de los objetivos.</t>
      </text>
    </comment>
    <comment authorId="0" ref="D115">
      <text>
        <t xml:space="preserve">======
ID#AAAAkUysGvI
hogar    (2022-11-25 18:14:39)
La institución tiene un proceso
establecido para elaborar los
horarios y realizar la asignación
académica de los docentes,
pero éste solamente se
aplica en algunas sedes o niveles,
y no siempre es equitativo.</t>
      </text>
    </comment>
    <comment authorId="0" ref="C50">
      <text>
        <t xml:space="preserve">======
ID#AAAAkUysGvE
MINISTERIO DE EDUCACION NACIONAL    (2022-11-25 18:14:39)
La institución establece comunicaciones
con las autoridades
educativas locales en función
de las necesidades que se presenten.
En general, cada sede
posee sus propios canales de
comunicación.</t>
      </text>
    </comment>
    <comment authorId="0" ref="E13">
      <text>
        <t xml:space="preserve">======
ID#AAAAkUysGvA
MINISTERIO DE EDUCACION NACIONAL    (2022-11-25 18:14:39)
Los planes, proyectos y acciones se enmarcan
en principios de corresponsabilidad, participación
y equidad, articulados al planteamiento
estratégico de la institución integrada e inclusiva,
y son conocidos por la comunidad educativa.
Se trabaja en equipo para articular las
acciones.</t>
      </text>
    </comment>
    <comment authorId="0" ref="F136">
      <text>
        <t xml:space="preserve">======
ID#AAAAkUysGu4
hogar    (2022-11-25 18:14:39)
Los modelos pedagógicos diseñados para la
atención a la población que experimenta barreras
para el aprendizaje y la participación y los mecanismos de seguimiento a estas demandas son
evaluados permanentemente con el propósito de
mejorar la oferta y la calidad del servicio prestado.
La institución es sensible a las necesidades de
su entorno y busca adecuar su oferta educativa a
tales demandas.</t>
      </text>
    </comment>
    <comment authorId="0" ref="E22">
      <text>
        <t xml:space="preserve">======
ID#AAAAkUysGu8
MINISTERIO DE EDUCACION NACIONAL    (2022-11-25 18:14:39)
El comité de convivencia se reúne periódicamente
y es reconocido como la instancia encargada
de analizar y plantear soluciones a
los problemas de convivencia que se presentan
en la institución.</t>
      </text>
    </comment>
    <comment authorId="0" ref="G105">
      <text>
        <t xml:space="preserve">======
ID#AAAAkUysGu0
MINISTERIO DE EDUCACION NACIONAL    (2022-11-25 18:14:39)
No hay levantamiento del
panorama de riesgos físicos</t>
      </text>
    </comment>
    <comment authorId="0" ref="E16">
      <text>
        <t xml:space="preserve">======
ID#AAAAkUysGuw
MINISTERIO DE EDUCACION NACIONAL    (2022-11-25 18:14:39)
La institución implementa un proceso de
autoevaluación integral que abarca las diferentes
sedes, empleando instrumentos y procedimientos
claros. Además, cuenta con la
participación de los diferentes estamentos de
la comunidad educativa.</t>
      </text>
    </comment>
    <comment authorId="0" ref="E52">
      <text>
        <t xml:space="preserve">======
ID#AAAAkUysGuo
MINISTERIO DE EDUCACION NACIONAL    (2022-11-25 18:14:39)
Las alianzas con el sector productivo tienen
objetivos y metodologías claras para apoyar
el desarrollo de competencias en los estudiantes
y se promueven procesos de seguimiento y
evaluación periódicos.</t>
      </text>
    </comment>
    <comment authorId="0" ref="F12">
      <text>
        <t xml:space="preserve">======
ID#AAAAkUysGug
MINISTERIO DE EDUCACION NACIONAL    (2022-11-25 18:14:39)
La institución evalúa periódicamente la eficiencia
y pertinencia de los criterios establecidos para su
manejo y realiza ajustes para mejorarlos y lograr
mayor cohesión. Se trabaja en equipo y se aplican
distintas formas para resolver los problemas.</t>
      </text>
    </comment>
    <comment authorId="0" ref="E51">
      <text>
        <t xml:space="preserve">======
ID#AAAAkUysGuc
MINISTERIO DE EDUCACION NACIONAL    (2022-11-25 18:14:39)
La institución cuenta con alianzas y acuerdos
con diferentes entidades para apoyar la ejecución
de sus proyectos. Además, tales alianzas
y acuerdos cuentan con la participación de los
diferentes estamentos de la comunidad educativa
y sectores de la comunidad general.</t>
      </text>
    </comment>
    <comment authorId="0" ref="F19">
      <text>
        <t xml:space="preserve">======
ID#AAAAkUysGuY
MINISTERIO DE EDUCACION NACIONAL    (2022-11-25 18:14:39)
El consejo directivo se reúne periódicamente de
acuerdo con un cronograma establecido y sesiona
con el aporte activo de todos sus miembros.
Hace seguimiento sistemático al plan de trabajo,
para garantizar su cumplimiento.</t>
      </text>
    </comment>
    <comment authorId="0" ref="G84">
      <text>
        <t xml:space="preserve">======
ID#AAAAkUysGuM
MINISTERIO DE EDUCACION NACIONAL    (2022-11-25 18:14:39)
Plan de actividades de refuerzo
para los estudiantes de básica
secundaria y media en el
área de matemáticas</t>
      </text>
    </comment>
    <comment authorId="0" ref="G118">
      <text>
        <t xml:space="preserve">======
ID#AAAAkUysGuQ
MINISTERIO DE EDUCACION NACIONAL    (2022-11-25 18:14:39)
Condecoraciones a dos docentes
de las Sedes</t>
      </text>
    </comment>
    <comment authorId="0" ref="G148">
      <text>
        <t xml:space="preserve">======
ID#AAAAkUysGuI
MINISTERIO DE EDUCACION NACIONAL    (2022-11-25 18:14:39)
PEI, consejo y personero
estudiantil elegidos, actas del consejo directivo</t>
      </text>
    </comment>
    <comment authorId="0" ref="D127">
      <text>
        <t xml:space="preserve">======
ID#AAAAkUysGuE
hogar    (2022-11-25 18:14:39)
La institución presenta los informes
financieros a las autoridades
competentes de manera apropiada y oportuna, y también los da a conocer a la comunidad educativa. Sin embargo,
no los utiliza para apoyar la toma de decisiones.</t>
      </text>
    </comment>
    <comment authorId="0" ref="C26">
      <text>
        <t xml:space="preserve">======
ID#AAAAkUysGuA
MINISTERIO DE EDUCACION NACIONAL    (2022-11-25 18:14:39)
Está conformada la asamblea
de padres de familia, pero ésta
no se reúne periódicamente
para deliberar y tomar decisiones
sobre los temas de su competencia.</t>
      </text>
    </comment>
    <comment authorId="0" ref="D13">
      <text>
        <t xml:space="preserve">======
ID#AAAAkUysGt8
MINISTERIO DE EDUCACION NACIONAL    (2022-11-25 18:14:39)
La mayoría de planes, proyectos
y acciones están articulados
al planteamiento estratégico
de la institución integrada
e inclusiva y eventualmente se
trabaja en equipo para articular
las acciones.</t>
      </text>
    </comment>
    <comment authorId="0" ref="E154">
      <text>
        <t xml:space="preserve">======
ID#AAAAkUysGt4
hogar    (2022-11-25 18:14:39)
La institución cuenta con programas organizados con el apoyo de otras entidades (secretaría de salud, hospitales, universidades) que buscan favorecer los aprendizajes de los estudiantes y de la comunidad sobre los riesgos a que están expuestos y crear una cultura del autocuidado y de la prevención. Los estudiantes y la comunidad se vinculan a estos programas. Existen mecanismos de seguimiento
a los factores de riesgo identificados como significativos para la comunidad y los estudiantes.</t>
      </text>
    </comment>
    <comment authorId="0" ref="F51">
      <text>
        <t xml:space="preserve">======
ID#AAAAkUysGt0
MINISTERIO DE EDUCACION NACIONAL    (2022-11-25 18:14:39)
La institución evalúa el impacto de las alianzas y
acuerdos con diferentes entidades, y los ajusta en
concordancia con los resultados obtenidos.</t>
      </text>
    </comment>
    <comment authorId="0" ref="C149">
      <text>
        <t xml:space="preserve">======
ID#AAAAkUysGts
hogar    (2022-11-25 18:14:39)
La institución ha promovido la
conformación de la asamblea
de padres, pero su funcionamiento
carece de articulación con los procesos institucionales que busca apoyar. El consejo de padres existe de forma nominal.</t>
      </text>
    </comment>
    <comment authorId="0" ref="C142">
      <text>
        <t xml:space="preserve">======
ID#AAAAkUysGto
hogar    (2022-11-25 18:14:39)
La institución ofrece a los padres
de familia algunos talleres
y charlas sobre diversos temas,
aunque sin una programación
clara.</t>
      </text>
    </comment>
    <comment authorId="0" ref="D85">
      <text>
        <t xml:space="preserve">======
ID#AAAAkUysGtk
hogar    (2022-11-25 18:14:39)
La institución tiene un plan
para realizar el seguimiento a
sus egresados, pero la información
no es sistemática, ni
permite el análisis para aportar
al mejoramiento institucional.</t>
      </text>
    </comment>
    <comment authorId="0" ref="E44">
      <text>
        <t xml:space="preserve">======
ID#AAAAkUysGtc
MINISTERIO DE EDUCACION NACIONAL    (2022-11-25 18:14:39)
La institución cuenta con un programa completo
y adecuado de promoción del bienestar
de los estudiantes, con énfasis hacia aquellos
que presentan más necesidades. Además, tiene
el apoyo de otras entidades y de la comunidad
educativa.</t>
      </text>
    </comment>
    <comment authorId="0" ref="G64">
      <text>
        <t xml:space="preserve">======
ID#AAAAkUysGtg
MINISTERIO DE EDUCACION NACIONAL    (2022-11-25 18:14:39)
Calendario académico divulgado en carteleras de todas las sedes</t>
      </text>
    </comment>
    <comment authorId="0" ref="C22">
      <text>
        <t xml:space="preserve">======
ID#AAAAkUysGtU
MINISTERIO DE EDUCACION NACIONAL    (2022-11-25 18:14:39)
El comité de convivencia está
conformado, pero sus integrantes
no se reúnen ni se toman
las decisiones que son de
su competencia.</t>
      </text>
    </comment>
    <comment authorId="0" ref="F43">
      <text>
        <t xml:space="preserve">======
ID#AAAAkUysGtQ
MINISTERIO DE EDUCACION NACIONAL    (2022-11-25 18:14:39)
La institución revisa y evalúa periódicamente la
efectividad de su política relativa a las actividades
curriculares y realiza los ajustes pertinentes a la
misma para garantizar la participación de todos.</t>
      </text>
    </comment>
    <comment authorId="0" ref="D112">
      <text>
        <t xml:space="preserve">======
ID#AAAAkUysGtM
hogar    (2022-11-25 18:14:39)
Los perfiles se encuentran bien
definidos, son coherentes con
el PEI y con la normatividad
vigente; sin embargo, no son
tenidos en cuenta en los procesos
de selección, solicitud e
inducción del personal.</t>
      </text>
    </comment>
    <comment authorId="0" ref="G101">
      <text>
        <t xml:space="preserve">======
ID#AAAAkUysGtI
MINISTERIO DE EDUCACION NACIONAL    (2022-11-25 18:14:39)
Planilla para registro del
uso de los espacios físicos de todas las sedes</t>
      </text>
    </comment>
    <comment authorId="0" ref="G145">
      <text>
        <t xml:space="preserve">======
ID#AAAAkUysGtE
MINISTERIO DE EDUCACION NACIONAL    (2022-11-25 18:14:39)
Estudiantes vinculados a
proyectos sociales de alfabetización de adultos</t>
      </text>
    </comment>
    <comment authorId="0" ref="F125">
      <text>
        <t xml:space="preserve">======
ID#AAAAkUysGtA
hogar    (2022-11-25 18:14:39)
La contabilidad tiene todos sus soportes; los informes financieros se elaboran y se presentan
dentro de los plazos establecidos por las normas
y se usan para el control financiero y para la toma
de decisiones en el corto, mediano y largo plazo.
Sus resultados aportan información para ajustar
los planes de mejoramiento.</t>
      </text>
    </comment>
    <comment authorId="0" ref="G82">
      <text>
        <t xml:space="preserve">======
ID#AAAAkUysGs8
MINISTERIO DE EDUCACION NACIONAL    (2022-11-25 18:14:39)
Planilla de registro de asistencia
diaria de los estudiantes,
reporte semanal de inasistencia
en cada sede y grado</t>
      </text>
    </comment>
    <comment authorId="0" ref="F102">
      <text>
        <t xml:space="preserve">======
ID#AAAAkUysGs0
hogar    (2022-11-25 18:14:39)
La institución evalúa periódicamente la disponibilidad
y calidad de los recursos para el aprendizaje
y realiza ajustes a su plan de adquisiciones.</t>
      </text>
    </comment>
    <comment authorId="0" ref="G7">
      <text>
        <t xml:space="preserve">======
ID#AAAAkUysGs4
hogar    (2022-11-25 18:14:39)
PEI y actas de reuniones del
Consejo Directivo</t>
      </text>
    </comment>
    <comment authorId="0" ref="G61">
      <text>
        <t xml:space="preserve">======
ID#AAAAkUysGss
MINISTERIO DE EDUCACION NACIONAL    (2022-11-25 18:14:39)
PEI, plan de estudios, actas de reuniones del Consejo Académico</t>
      </text>
    </comment>
    <comment authorId="0" ref="G96">
      <text>
        <t xml:space="preserve">======
ID#AAAAkUysGso
MINISTERIO DE EDUCACION NACIONAL    (2022-11-25 18:14:39)
Software para elaboración y
expedición de los boletines
de resultados de todos los
estudiantes de la institución</t>
      </text>
    </comment>
    <comment authorId="0" ref="C21">
      <text>
        <t xml:space="preserve">======
ID#AAAAkUysGsk
MINISTERIO DE EDUCACION NACIONAL    (2022-11-25 18:14:39)
La comisión de evaluación y
promoción está conformada,
pero sus miembros no se reúnen
oportunamente ni se
toman las decisiones que le
corresponden.</t>
      </text>
    </comment>
    <comment authorId="0" ref="C121">
      <text>
        <t xml:space="preserve">======
ID#AAAAkUysGsc
hogar    (2022-11-25 18:14:39)
La institución realiza esporádicamente
algunas actividades
orientadas a la integración y
bienestar del personal vinculado.</t>
      </text>
    </comment>
    <comment authorId="0" ref="G52">
      <text>
        <t xml:space="preserve">======
ID#AAAAkUysGsg
hogar    (2022-11-25 18:14:39)
Acuerdo con la comercializadora
de lácteos para la realización de prácticas de los estudiantes de media</t>
      </text>
    </comment>
    <comment authorId="0" ref="D52">
      <text>
        <t xml:space="preserve">======
ID#AAAAkUysGsY
MINISTERIO DE EDUCACION NACIONAL    (2022-11-25 18:14:39)
La institución ha establecido
alianzas con el sector productivo.
Éstas tienen muy claros
los objetivos, metodologías
de trabajo y sistemas de seguimiento
generados por parte
de las instancias involucradas.</t>
      </text>
    </comment>
    <comment authorId="0" ref="G150">
      <text>
        <t xml:space="preserve">======
ID#AAAAkUysGsQ
MINISTERIO DE EDUCACION NACIONAL    (2022-11-25 18:14:39)
Registros de asistencia
de los padres de familia
a las reuniones y eventos
programados por la institución</t>
      </text>
    </comment>
    <comment authorId="0" ref="G126">
      <text>
        <t xml:space="preserve">======
ID#AAAAkUysGsI
MINISTERIO DE EDUCACION NACIONAL    (2022-11-25 18:14:39)
Libros contables y auxiliares.
Informes financieros divulgados en carteleras de todas las sedes</t>
      </text>
    </comment>
    <comment authorId="0" ref="G68">
      <text>
        <t xml:space="preserve">======
ID#AAAAkUysGsM
MINISTERIO DE EDUCACION NACIONAL    (2022-11-25 18:14:39)
PEI, plan de estudios, PRAE,
proyecto de uso del laboratorio</t>
      </text>
    </comment>
    <comment authorId="0" ref="C14">
      <text>
        <t xml:space="preserve">======
ID#AAAAkUysGsE
MINISTERIO DE EDUCACION NACIONAL    (2022-11-25 18:14:39)
La institución cuenta con estrategias
pedagógicas dispersas
que no están vinculadas a la
misión, la visión y los principios
institucionales, y son aplicadas
de manera desarticulada en
las diferentes sedes, niveles y
grados.</t>
      </text>
    </comment>
    <comment authorId="0" ref="F117">
      <text>
        <t xml:space="preserve">======
ID#AAAAkUysGr8
hogar    (2022-11-25 18:14:39)
La institución revisa continuamente el proceso
de evaluación de docentes, directivos y personal
administrativo, así como los resultados de las
acciones de mejoramiento, con el fin de ajustarlos
y crear nuevos planes de incentivos, apoyo
a la investigación, divulgación de buenas prácticas,
etc.</t>
      </text>
    </comment>
    <comment authorId="0" ref="C16">
      <text>
        <t xml:space="preserve">======
ID#AAAAkUysGr4
MINISTERIO DE EDUCACION NACIONAL    (2022-11-25 18:14:39)
La institución realiza su autoevaluación
sin un procedimiento
claramente establecido;
la recolección de
información y la evaluación se
hacen sobre la marcha. Además,
cada sede tiene su propio
proceso de evaluación.</t>
      </text>
    </comment>
    <comment authorId="0" ref="G119">
      <text>
        <t xml:space="preserve">======
ID#AAAAkUysGr0
MINISTERIO DE EDUCACION NACIONAL    (2022-11-25 18:14:39)
Inexistencia de procesos de
investigación</t>
      </text>
    </comment>
    <comment authorId="0" ref="C83">
      <text>
        <t xml:space="preserve">======
ID#AAAAkUysGrw
hogar    (2022-11-25 18:14:39)
La institución cuenta con actividades
de recuperación de
los estudiantes, pero éstas han
sido diseñadas a partir de criterios
individuales que no garantizan
el mejoramiento de
los resultados.</t>
      </text>
    </comment>
    <comment authorId="0" ref="E105">
      <text>
        <t xml:space="preserve">======
ID#AAAAkUysGrs
hogar    (2022-11-25 18:14:39)
La comunidad educativa conoce y adopta las
medidas preventivas derivadas del conocimiento
cabal del panorama de riesgos.</t>
      </text>
    </comment>
    <comment authorId="0" ref="C39">
      <text>
        <t xml:space="preserve">======
ID#AAAAkUysGro
MINISTERIO DE EDUCACION NACIONAL    (2022-11-25 18:14:39)
Algunas sedes de la institución
tienen áreas insuficientes y
poco organizadas, lo que conlleva
al hacinamiento y a un
sentimiento de escasa estimulación
y apropiación. La dotación
es precaria.</t>
      </text>
    </comment>
    <comment authorId="0" ref="F77">
      <text>
        <t xml:space="preserve">======
ID#AAAAkUysGrk
hogar    (2022-11-25 18:14:39)
El sistema de evaluación del rendimiento académico
de la institución se aplica permanentemente.
Se hace seguimiento y se cuenta con un buen
sistema de información. Además, la institución
evalúa periódicamente este sistema y lo ajusta
de acuerdo con las necesidades de la diversidad
de los estudiantes.</t>
      </text>
    </comment>
    <comment authorId="0" ref="G8">
      <text>
        <t xml:space="preserve">======
ID#AAAAkUysGrg
hogar    (2022-11-25 18:14:39)
Acta de reunión del Consejo
Académico</t>
      </text>
    </comment>
    <comment authorId="0" ref="F121">
      <text>
        <t xml:space="preserve">======
ID#AAAAkUysGrc
hogar    (2022-11-25 18:14:39)
La institución revisa y evalúa continuamente su
programa de bienestar del personal vinculado y
los ajusta de acuerdo con los resultados obtenidos
y las nuevas necesidades.</t>
      </text>
    </comment>
    <comment authorId="0" ref="C12">
      <text>
        <t xml:space="preserve">======
ID#AAAAkUysGrY
MINISTERIO DE EDUCACION NACIONAL    (2022-11-25 18:14:39)
Los criterios básicos acerca del
manejo de la institución integrada no están claramente definidos.
Por ello hay dificultades en
la coordinación entre las sedes y
problemas en la delegación de
tareas. Se trabaja aisladamente
y no siempre se llevan a término
los propósitos planteados.</t>
      </text>
    </comment>
    <comment authorId="0" ref="E81">
      <text>
        <t xml:space="preserve">======
ID#AAAAkUu3MPk
hogar    (2022-11-25 18:14:39)
Las conclusiones de los análisis de los resultados
de los estudiantes en las evaluaciones
externas (pruebas SABER y exámenes de Estado)
son fuente para el mejoramiento de las
prácticas de aula, en el marco del Plan de Mejoramiento
Institucional.</t>
      </text>
    </comment>
    <comment authorId="0" ref="C148">
      <text>
        <t xml:space="preserve">======
ID#AAAAkUu3MPg
hogar    (2022-11-25 18:14:39)
La institución cuenta con algunos
mecanismos y estrategias
establecidos legalmente para
estimular la participación de
los estudiantes; sin embargo
ésta no tiene cabida en la vida
institucional.</t>
      </text>
    </comment>
    <comment authorId="0" ref="F113">
      <text>
        <t xml:space="preserve">======
ID#AAAAkUu3MPc
hogar    (2022-11-25 18:14:39)
La institución revisa y evalúa periódicamente su
estrategia de inducción y reinducción del personal,
y realiza los ajustes pertinentes para que ésta
se adecue al PEI y al plan de mejoramiento.</t>
      </text>
    </comment>
    <comment authorId="0" ref="D118">
      <text>
        <t xml:space="preserve">======
ID#AAAAkUu3MPQ
hogar    (2022-11-25 18:14:39)
La institución ha definido una
estrategia de reconocimiento
al personal vinculado, pero
ésta no siempre es llevada a la
práctica.</t>
      </text>
    </comment>
    <comment authorId="0" ref="D125">
      <text>
        <t xml:space="preserve">======
ID#AAAAkUu3MPM
hogar    (2022-11-25 18:14:39)
La contabilidad de la institución
se organiza de acuerdo
con los requisitos reglamentarios
y discrimina claramente
los servicios prestados. Sin
embargo, su uso se limita a la
elaboración de informes para
los organismos de control, de
modo que no se cuenta con
esta información como instrumento
de análisis financiero.</t>
      </text>
    </comment>
    <comment authorId="0" ref="F100">
      <text>
        <t xml:space="preserve">======
ID#AAAAkUu3MPI
hogar    (2022-11-25 18:14:39)
La institución revisa y evalúa periódicamente su
programa de adecuación, accesibilidad y embellecimiento de su planta física y los resultados propician acciones de mejoramiento.</t>
      </text>
    </comment>
    <comment authorId="0" ref="G95">
      <text>
        <t xml:space="preserve">======
ID#AAAAkUu3MPE
MINISTERIO DE EDUCACION NACIONAL    (2022-11-25 18:14:39)
Archivo unificado de la información
de todos los estudiantes</t>
      </text>
    </comment>
    <comment authorId="0" ref="F82">
      <text>
        <t xml:space="preserve">======
ID#AAAAkUu3MPA
hogar    (2022-11-25 18:14:39)
La institución revisa y evalúa periódicamente su
política de control y tratamiento del ausentismo
en función de los resultados de la misma, e implementa los ajustes pertinentes.</t>
      </text>
    </comment>
    <comment authorId="0" ref="G113">
      <text>
        <t xml:space="preserve">======
ID#AAAAkUu3MO4
MINISTERIO DE EDUCACION NACIONAL    (2022-11-25 18:14:39)
Charlas informativas para los nuevos docentes que ingresaron a las Sedes</t>
      </text>
    </comment>
    <comment authorId="0" ref="E102">
      <text>
        <t xml:space="preserve">======
ID#AAAAkUu3MO0
hogar    (2022-11-25 18:14:39)
La institución tiene un plan para adquisición
de los recursos para el aprendizaje que garantiza
la disponibilidad oportuna de los mismos
dirigidos a prevenir las barreras y potenciar
la participación de todos los estudiantes, en
concordancia con el direccionamiento estratégico
y las necesidades de los docentes y estudiantes.</t>
      </text>
    </comment>
    <comment authorId="0" ref="G40">
      <text>
        <t xml:space="preserve">======
ID#AAAAkUu3MOw
hogar    (2022-11-25 18:14:39)
Cartelera de bienvenida publicada en la Sede</t>
      </text>
    </comment>
    <comment authorId="0" ref="D34">
      <text>
        <t xml:space="preserve">======
ID#AAAAkUu3MOs
MINISTERIO DE EDUCACION NACIONAL    (2022-11-25 18:14:39)
La institución cuenta con un
sistema de estímulos y reconocimientos
a los logros de
docentes y estudiantes que se
aplica de manera coherente,
sistemática y organizada.</t>
      </text>
    </comment>
    <comment authorId="0" ref="I58">
      <text>
        <t xml:space="preserve">======
ID#AAAAkUu3MOo
hogar    (2022-11-25 18:14:39)
Gestión académica: ésta es la esencia del
trabajo de un establecimiento educativo,
pues señala cómo se enfocan sus acciones para lograr que los estudiantes aprendan y
desarrollen las competencias necesarias para su desempeño personal, social y profesional.
Esta área de la gestión se encarga de los procesos de diseño curricular, prácticas pedagógicas institucionales, gestión de clases y seguimiento académico.</t>
      </text>
    </comment>
    <comment authorId="0" ref="C38">
      <text>
        <t xml:space="preserve">======
ID#AAAAkUu3MOk
MINISTERIO DE EDUCACION NACIONAL    (2022-11-25 18:14:39)
Los estudiantes se sienten parte
de la institución, pero se
identifican principalmente con
algunos elementos tales como
las instalaciones, el escudo, el
uniforme, o el himno.</t>
      </text>
    </comment>
    <comment authorId="0" ref="F81">
      <text>
        <t xml:space="preserve">======
ID#AAAAkUu3MOc
hogar    (2022-11-25 18:14:39)
La institución hace seguimiento a la incidencia
de los resultados de las evaluaciones externas en
las prácticas de aula y realiza acciones correctivas para su ajuste, las cuales son establecidas en el plan de mejoramiento.</t>
      </text>
    </comment>
    <comment authorId="0" ref="G143">
      <text>
        <t xml:space="preserve">======
ID#AAAAkUu3MOg
MINISTERIO DE EDUCACION NACIONAL    (2022-11-25 18:14:39)
Dos jornadas con los padres de familia</t>
      </text>
    </comment>
    <comment authorId="0" ref="E136">
      <text>
        <t xml:space="preserve">======
ID#AAAAkUu3MOY
hogar    (2022-11-25 18:14:39)
Las sedes y los niveles de la institución conocen
la política de atención a la población que experimenta barreras para el aprendizaje y la participación, trabajan conjuntamente para diseñar modelos pedagógicos flexibles que permitan la inclusión y la atención a estas personas, y los dan a conocer a la comunidad.</t>
      </text>
    </comment>
    <comment authorId="0" ref="G81">
      <text>
        <t xml:space="preserve">======
ID#AAAAkUu3MOU
MINISTERIO DE EDUCACION NACIONAL    (2022-11-25 18:14:39)
Publicación de los resultados
de las pruebas SABER en las carteleras del establecimiento
educativo</t>
      </text>
    </comment>
    <comment authorId="0" ref="D102">
      <text>
        <t xml:space="preserve">======
ID#AAAAkUu3MOQ
hogar    (2022-11-25 18:14:39)
La institución cuenta con un
plan para la adquisición de los
recursos para el aprendizaje
que consulta las demandas de
su direccionamiento estratégico
y las necesidades de los docentes
y estudiantes.</t>
      </text>
    </comment>
    <comment authorId="0" ref="D77">
      <text>
        <t xml:space="preserve">======
ID#AAAAkUu3MOM
hogar    (2022-11-25 18:14:39)
Los mecanismos de evaluación del
rendimiento académico son conocidos por la comunidad educativa, se eligen estrategias de evaluación de acuerdo con las características de la población, pero sólo se aplican ocasionalmente.</t>
      </text>
    </comment>
  </commentList>
  <extLst>
    <ext uri="GoogleSheetsCustomDataVersion2">
      <go:sheetsCustomData xmlns:go="http://customooxmlschemas.google.com/" r:id="rId1" roundtripDataSignature="AMtx7mgEDqFBJSxaI9X3zAUzh2b25X5Kzw=="/>
    </ext>
  </extLst>
</comments>
</file>

<file path=xl/comments3.xml><?xml version="1.0" encoding="utf-8"?>
<comments xmlns:r="http://schemas.openxmlformats.org/officeDocument/2006/relationships" xmlns="http://schemas.openxmlformats.org/spreadsheetml/2006/main">
  <authors>
    <author/>
  </authors>
  <commentList>
    <comment authorId="0" ref="B149">
      <text>
        <t xml:space="preserve">======
ID#AAAAkUysHNk
hogar    (2022-11-25 18:14:40)
La institución evalúa periódicamente y mejora sus planes de seguridad, de manera que la comunidad esté preparada y sepa qué hacer y a dónde acudir al momento de cualquier evento de riesgo.
Además, desarrolla programas de prevención de accidentes.</t>
      </text>
    </comment>
    <comment authorId="0" ref="B61">
      <text>
        <t xml:space="preserve">======
ID#AAAAkUysHNg
hogar    (2022-11-25 18:14:40)
La institución revisa periódicamente la implementación de su política de evaluación tanto en cuanto a su aplicación por parte de los docentes,
como en su efecto sobre la diversidad de los estudiantes, e introduce los ajustes pertinentes.</t>
      </text>
    </comment>
    <comment authorId="0" ref="B133">
      <text>
        <t xml:space="preserve">======
ID#AAAAkUysHNE
hogar    (2022-11-25 18:14:40)
Los modelos pedagógicos diseñados para la atención a la población que experimenta barreras para el aprendizaje y la participación y los mecanismos de seguimiento a estas demandas son evaluados permanentemente con el propósito de mejorar la oferta y la calidad del servicio prestado.
La institución es sensible a las necesidades de su entorno y busca adecuar su oferta educativa a tales demandas.</t>
      </text>
    </comment>
    <comment authorId="0" ref="B139">
      <text>
        <t xml:space="preserve">======
ID#AAAAkUysHME
hogar    (2022-11-25 18:14:40)
La comunidad tiene participación en la vida institución y hay procesos de seguimiento y evaluación de los programas y las actividades. Las alianzas con las organizaciones culturales, sociales, recreativas y productivas son permanentes y sirven como base para la realización de acciones conjuntas que propenden al desarrollo comunitario.</t>
      </text>
    </comment>
    <comment authorId="0" ref="B99">
      <text>
        <t xml:space="preserve">======
ID#AAAAkUysHKo
hogar    (2022-11-25 18:14:40)
La institución evalúa periódicamente la disponibilidad y calidad de los recursos para el aprendizaje y realiza ajustes a su plan de adquisiciones.</t>
      </text>
    </comment>
    <comment authorId="0" ref="B98">
      <text>
        <t xml:space="preserve">======
ID#AAAAkUysHKM
hogar    (2022-11-25 18:14:40)
La institución revisa y evalúa periódicamente el plan de uso de cada uno de sus espacios físicos y diseña acciones para optimizarlos.</t>
      </text>
    </comment>
    <comment authorId="0" ref="B37">
      <text>
        <t xml:space="preserve">======
ID#AAAAkUysHKI
hogar    (2022-11-25 18:14:40)
La institución evalúa periódica y sistemáticamente los resultados y el impacto de su programa de
promoción de bienestar de los estudiantes, y realiza acciones para mejorarlo o fortalecerlo.</t>
      </text>
    </comment>
    <comment authorId="0" ref="B78">
      <text>
        <t xml:space="preserve">======
ID#AAAAkUysHKE
hogar    (2022-11-25 18:14:40)
La institución revisa y evalúa periódicamente su plan de seguimiento a egresados y la información que éste arroja para adecuar y mejorar la pertinencia de sus acciones, así como su capacidad de respuesta ante las necesidades y expectativas del
estudiantado y su entorno.</t>
      </text>
    </comment>
    <comment authorId="0" ref="B17">
      <text>
        <t xml:space="preserve">======
ID#AAAAkUysHKA
hogar    (2022-11-25 18:14:40)
El consejo directivo se reúne periódicamente de
acuerdo con un cronograma establecido y sesiona
con el aporte activo de todos sus miembros.
Hace seguimiento sistemático al plan de trabajo,
para garantizar su cumplimiento.</t>
      </text>
    </comment>
    <comment authorId="0" ref="B113">
      <text>
        <t xml:space="preserve">======
ID#AAAAkUysHJw
hogar    (2022-11-25 18:14:40)
La institución revisa y valora continuamente su estrategia de reconocimiento al personal vinculado y realiza los ajustes pertinentes.</t>
      </text>
    </comment>
    <comment authorId="0" ref="B71">
      <text>
        <t xml:space="preserve">======
ID#AAAAkUysHJc
hogar    (2022-11-25 18:14:39)
El sistema de evaluación del rendimiento académico de la institución se aplica permanentemente.
Se hace seguimiento y se cuenta con un buen sistema de información. Además, la institución evalúa periódicamente este sistema y lo ajusta de acuerdo con las necesidades de la diversidad de los estudiantes.</t>
      </text>
    </comment>
    <comment authorId="0" ref="B73">
      <text>
        <t xml:space="preserve">======
ID#AAAAkUysHI0
hogar    (2022-11-25 18:14:39)
La institución revisa periódicamente su sistema de seguimiento académico y realiza los ajustes correspondientes, con el propósito de mejorarlo.</t>
      </text>
    </comment>
    <comment authorId="0" ref="B107">
      <text>
        <t xml:space="preserve">======
ID#AAAAkUysHIg
hogar    (2022-11-25 18:14:39)
La institución revisa y evalúa continuamente la definición de los perfiles y su uso en los procesos
de selección, solicitud e inducción del personal, en función del plan de mejoramiento y de sus necesidades.</t>
      </text>
    </comment>
    <comment authorId="0" ref="B21">
      <text>
        <t xml:space="preserve">======
ID#AAAAkUysHH8
hogar    (2022-11-25 18:14:39)
El consejo estudiantil se reúne periódicamente y
cuenta con el aporte activo de todos sus miembros.
Además, evalúa los resultados de sus acciones
y decisiones y los utiliza para fortalecer su
trabajo.</t>
      </text>
    </comment>
    <comment authorId="0" ref="B136">
      <text>
        <t xml:space="preserve">======
ID#AAAAkUysHHk
hogar    (2022-11-25 18:14:39)
La institución evalúa y mejora los procesos relacionados con los proyectos de vida de sus estudiantes, de modo que hay un interés por cualificar este aspecto en la formación de sus alumnos.</t>
      </text>
    </comment>
    <comment authorId="0" ref="B100">
      <text>
        <t xml:space="preserve">======
ID#AAAAkUysHHQ
hogar    (2022-11-25 18:14:39)
La institución revisa y evalúa periódicamente su
proceso de adquisición y suministro de insumos
en función de la propuesta pedagógica, y efectúa
los ajustes necesarios para mejorarlo.</t>
      </text>
    </comment>
    <comment authorId="0" ref="B34">
      <text>
        <t xml:space="preserve">======
ID#AAAAkUysHHE
hogar    (2022-11-25 18:14:39)
La institución evalúa periódicamente cuáles son
las actitudes de los estudiantes hacia el aprendizaje
y realiza acciones para favorecerlas.</t>
      </text>
    </comment>
    <comment authorId="0" ref="B13">
      <text>
        <t xml:space="preserve">======
ID#AAAAkUysHHA
hogar    (2022-11-25 18:14:39)
La institución evalúa periódicamente la aplicación
articulada de la estrategia pedagógica, así
como su coherencia con la misión, la visión y los
principios institucionales. Con base en ello, introduce
ajustes pertinentes.</t>
      </text>
    </comment>
    <comment authorId="0" ref="B75">
      <text>
        <t xml:space="preserve">======
ID#AAAAkUysHGo
hogar    (2022-11-25 18:14:39)
La institución revisa y evalúa periódicamente su política de control y tratamiento del ausentismo en función de los resultados de la misma, e implementa los ajustes pertinentes.</t>
      </text>
    </comment>
    <comment authorId="0" ref="B110">
      <text>
        <t xml:space="preserve">======
ID#AAAAkUysHGQ
hogar    (2022-11-25 18:14:39)
La institución revisa y evalúa continuamente sus
criterios de asignación académica de los docentes
y realiza los ajustes pertinentes a los mismos.</t>
      </text>
    </comment>
    <comment authorId="0" ref="B119">
      <text>
        <t xml:space="preserve">======
ID#AAAAkUysHGM
hogar    (2022-11-25 18:14:39)
La contabilidad tiene todos sus soportes; los informes financieros se elaboran y se presentan dentro de los plazos establecidos por las normas y se usan para el control financiero y para la toma de decisiones en el corto, mediano y largo plazo.
Sus resultados aportan información para ajustar los planes de mejoramiento.</t>
      </text>
    </comment>
    <comment authorId="0" ref="B8">
      <text>
        <t xml:space="preserve">======
ID#AAAAkUysHF0
hogar    (2022-11-25 18:14:39)
La institución evalúa periódicamente los niveles de conocimiento y apropiación del direccionamiento estratégico por parte de los miembros de la comunidad educativa y realiza acciones para
lograr dicha apropiación.</t>
      </text>
    </comment>
    <comment authorId="0" ref="B28">
      <text>
        <t xml:space="preserve">======
ID#AAAAkUysHE0
hogar    (2022-11-25 18:14:39)
La institución evalúa periódicamente el sistema de estímulos y reconocimientos de los logros de
los docentes y estudiantes, y hace los ajustes pertinentes para cualificarlo.</t>
      </text>
    </comment>
    <comment authorId="0" ref="B105">
      <text>
        <t xml:space="preserve">======
ID#AAAAkUysHEw
hogar    (2022-11-25 18:14:39)
La institución evalúa periódica y sistemáticamente la estrategia de apoyo a los estudiantes que
presentan bajo desempeño académico o con dificultades de interacción y adelanta acciones
correctivas y de gestión para mejorarla.</t>
      </text>
    </comment>
    <comment authorId="0" ref="B38">
      <text>
        <t xml:space="preserve">======
ID#AAAAkUysHEA
hogar    (2022-11-25 18:14:39)
La institución evalúa y ajusta el funcionamiento del comité de convivencia, recupera la información
relativa a las estrategias exitosas para el manejo de conflictos y el desarrollo de competencias
para la convivencia y el respeto a la diversidad.
Además, propicia su transferencia y apropiación</t>
      </text>
    </comment>
    <comment authorId="0" ref="B111">
      <text>
        <t xml:space="preserve">======
ID#AAAAkUysHDM
hogar    (2022-11-25 18:14:39)
La institución revisa permanentemente si el personal vinculado está identificado con su filosofía, principios, valores y objetivos, y toma medidas
pertinentes para lograr que todos se sientan parte de la misma.</t>
      </text>
    </comment>
    <comment authorId="0" ref="B77">
      <text>
        <t xml:space="preserve">======
ID#AAAAkUysHDI
hogar    (2022-11-25 18:14:39)
La institución revisa y evalúa periódicamente los
resultados de los programas de apoyo pedagógico
que realiza e implementa acciones correctivas,
tendientes a mejorar los resultados de los estudiantes.</t>
      </text>
    </comment>
    <comment authorId="0" ref="B7">
      <text>
        <t xml:space="preserve">======
ID#AAAAkUysHDE
hogar    (2022-11-25 18:14:39)
Se evalúa periódicamente el cumplimiento de las metas, lo que permite realizar ajustes y reorientar los diferentes aspectos de la gestión institucional.
La revisión periódica de las metas da cuenta del proceso progresivo de la transformación hacia la atención a la población diversa y vulnerable.</t>
      </text>
    </comment>
    <comment authorId="0" ref="B74">
      <text>
        <t xml:space="preserve">======
ID#AAAAkUysHDA
hogar    (2022-11-25 18:14:39)
La institución hace seguimiento a la incidencia de los resultados de las evaluaciones externas en las prácticas de aula y realiza acciones correctivas para su ajuste, las cuales son establecidas en el
plan de mejoramiento.</t>
      </text>
    </comment>
    <comment authorId="0" ref="B26">
      <text>
        <t xml:space="preserve">======
ID#AAAAkUysHC8
hogar    (2022-11-25 18:14:39)
La institución evalúa y mejora el uso de los diferentes medios de comunicación empleados, en función del reconocimiento y la aceptación de los diferentes estamentos de la comunidad
educativa.</t>
      </text>
    </comment>
    <comment authorId="0" ref="B145">
      <text>
        <t xml:space="preserve">======
ID#AAAAkUysHCY
hogar    (2022-11-25 18:14:39)
La participación de los padres de familia es coherente con los grandes propósitos institucionales.
La institución evalúa estos mecanismos e instancias de participación y el proceso de mejoramiento contempla sus necesidades y expectativas.</t>
      </text>
    </comment>
    <comment authorId="0" ref="B97">
      <text>
        <t xml:space="preserve">======
ID#AAAAkUysHCE
hogar    (2022-11-25 18:14:39)
La institución revisa y evalúa periódicamente su programa de adecuación, accesibilidad y embellecimiento de su planta física y los resultados propician acciones de mejoramiento.</t>
      </text>
    </comment>
    <comment authorId="0" ref="B109">
      <text>
        <t xml:space="preserve">======
ID#AAAAkUysHBc
hogar    (2022-11-25 18:14:39)
La institución revisa y evalúa continuamente su
programa de formación y capacitación en función
de su incidencia en el mejoramiento de los
procesos de enseñanza y aprendizaje y en el desarrollo
institucional.</t>
      </text>
    </comment>
    <comment authorId="0" ref="B94">
      <text>
        <t xml:space="preserve">======
ID#AAAAkUysHBY
hogar    (2022-11-25 18:14:39)
La institución revisa periódicamente el sistema de expedición de boletines de calificaciones e implementa
acciones para ajustarlo y mejorarlo.</t>
      </text>
    </comment>
    <comment authorId="0" ref="B144">
      <text>
        <t xml:space="preserve">======
ID#AAAAkUysHBQ
hogar    (2022-11-25 18:14:39)
La institución cuenta con mecanismos para evaluar el papel y el funcionamiento de la asamblea y el consejo de padres de familia, que sirven para retroalimentar y cualificar estos espacios de participación, consulta y aprendizaje.</t>
      </text>
    </comment>
    <comment authorId="0" ref="B114">
      <text>
        <t xml:space="preserve">======
ID#AAAAkUysHBE
hogar    (2022-11-25 18:14:39)
La institución discute y perfecciona sus planes de investigación y busca fuentes de financiación que permitan su realización.</t>
      </text>
    </comment>
    <comment authorId="0" ref="B41">
      <text>
        <t xml:space="preserve">======
ID#AAAAkUysHAU
hogar    (2022-11-25 18:14:39)
La institución revisa y evalúa las políticas, procesos de comunicación e intercambio con las familias o acudientes y, con base en estos resultados, realiza los ajustes pertinentes.</t>
      </text>
    </comment>
    <comment authorId="0" ref="B148">
      <text>
        <t xml:space="preserve">======
ID#AAAAkUysHAI
hogar    (2022-11-25 18:14:39)
Los programas de prevención que se llevan a cabo son evaluados, así como los mecanismos de información y análisis de los factores de riesgo psicosocial, con el fin de fortalecerlos, y por esa vía mejorar los modelos de intervención que tiene la institución.</t>
      </text>
    </comment>
    <comment authorId="0" ref="B59">
      <text>
        <t xml:space="preserve">======
ID#AAAAkUysHAE
hogar    (2022-11-25 18:14:39)
La institución evalúa periódicamente la pertinencia y funcionalidad de los procedimientos establecidos para la dotación, uso y mantenimiento de los recursos para el aprendizaje y las ajusta en función de los nuevos requerimientos.</t>
      </text>
    </comment>
    <comment authorId="0" ref="B19">
      <text>
        <t xml:space="preserve">======
ID#AAAAkUysG_k
hogar    (2022-11-25 18:14:39)
La comisión de evaluación y promoción evalúa
los resultados de sus acciones y decisiones y los
utiliza para fortalecer su trabajo.</t>
      </text>
    </comment>
    <comment authorId="0" ref="B115">
      <text>
        <t xml:space="preserve">======
ID#AAAAkUysG-4
hogar    (2022-11-25 18:14:39)
La institución revisa periódicamente sus estrategias de mediación de conflictos y los ajusta de acuerdo con las necesidades.</t>
      </text>
    </comment>
    <comment authorId="0" ref="B58">
      <text>
        <t xml:space="preserve">======
ID#AAAAkUysG-k
hogar    (2022-11-25 18:14:39)
La institución evalúa periódicamente la coherencia
y la articulación del enfoque metodológico con el PEI, el plan de mejoramiento y las prácticas
de aula de sus docentes. Esta información es usada como base para la realización de ajustes.</t>
      </text>
    </comment>
    <comment authorId="0" ref="B70">
      <text>
        <t xml:space="preserve">======
ID#AAAAkUysG9s
hogar    (2022-11-25 18:14:39)
La institución realiza un seguimiento sistemático de las prácticas de aula, verifica su impacto en los aprendizajes de los estudiantes y en el desempeño
de los docentes, y promueve estrategias para fortalecerlas.</t>
      </text>
    </comment>
    <comment authorId="0" ref="B120">
      <text>
        <t xml:space="preserve">======
ID#AAAAkUysG9U
hogar    (2022-11-25 18:14:39)
Hay seguimiento y evaluación de los procesos de recaudo de ingresos y de realización de los gastos; dicha información retroalimenta la planeación
financiera y apoya la toma de decisiones.</t>
      </text>
    </comment>
    <comment authorId="0" ref="B102">
      <text>
        <t xml:space="preserve">======
ID#AAAAkUysG9E
hogar    (2022-11-25 18:14:39)
La institución revisa y actualiza periódicamente el
panorama de riesgos.</t>
      </text>
    </comment>
    <comment authorId="0" ref="B96">
      <text>
        <t xml:space="preserve">======
ID#AAAAkUysG9A
hogar    (2022-11-25 18:14:39)
La institución revisa periódicamente el programa de mantenimiento de su planta física y realiza los ajustes pertinentes.</t>
      </text>
    </comment>
    <comment authorId="0" ref="B68">
      <text>
        <t xml:space="preserve">======
ID#AAAAkUysG80
hogar    (2022-11-25 18:14:39)
La institución hace seguimiento a las relaciones de aula, y diseña e implementa acciones de mejoramiento para contrarrestar las debilidades evidenciadas.</t>
      </text>
    </comment>
    <comment authorId="0" ref="B36">
      <text>
        <t xml:space="preserve">======
ID#AAAAkUysG8k
hogar    (2022-11-25 18:14:39)
La institución revisa y evalúa periódicamente la
efectividad de su política relativa a las actividades
curriculares y realiza los ajustes pertinentes a la
misma para garantizar la participación de todos.</t>
      </text>
    </comment>
    <comment authorId="0" ref="B18">
      <text>
        <t xml:space="preserve">======
ID#AAAAkUysG8M
hogar    (2022-11-25 18:14:39)
El consejo académico se reúne ordinariamente y
cuenta con el aporte activo de todos sus miembros.
Allí se toman decisiones sobre los procesos
pedagógicos y se hace seguimiento sistemático al
plan de trabajo, para asegurar su cumplimiento.</t>
      </text>
    </comment>
    <comment authorId="0" ref="B6">
      <text>
        <t xml:space="preserve">======
ID#AAAAkUysG8A
hogar    (2022-11-25 18:14:39)
La institución asegura que la inclusión y la calidad sean el centro de su desarrollo, lo cual se ve reflejado
en la misión, la visión y los principios están claramente definidos para la institución integrada e inclusiva y son revisados y ajustados periódicamente,
en función de los nuevos retos externos y de las necesidades de los estudiantes.</t>
      </text>
    </comment>
    <comment authorId="0" ref="B135">
      <text>
        <t xml:space="preserve">======
ID#AAAAkUysG7s
hogar    (2022-11-25 18:14:39)
La institución cuenta con políticas y programas claros que recogen las expectativas de todos lo  estudiantes y ofrece alternativas para que se identifiquen
con ella. Los mecanismos empleados para
hacer el seguimiento a las necesidades de los estudiantes y ponderar su grado de satisfacción se evalúan y mejoran constantemente y sus resultados
retroalimentan el plan de mejoramiento institucional.</t>
      </text>
    </comment>
    <comment authorId="0" ref="B39">
      <text>
        <t xml:space="preserve">======
ID#AAAAkUysG7Q
hogar    (2022-11-25 18:14:39)
La institución evalúa periódicamente la eficacia de las políticas, los mecanismos y recursos que utiliza para prevenir situaciones de riesgo y manejar los casos difíciles, y aplica acciones para
mejoralos.</t>
      </text>
    </comment>
    <comment authorId="0" ref="B112">
      <text>
        <t xml:space="preserve">======
ID#AAAAkUysG6k
hogar    (2022-11-25 18:14:39)
La institución revisa continuamente el proceso de evaluación de docentes, directivos y personal administrativo, así como los resultados de las
acciones de mejoramiento, con el fin de ajustarlos y crear nuevos planes de incentivos, apoyo a la investigación, divulgación de buenas prácticas, etc.</t>
      </text>
    </comment>
    <comment authorId="0" ref="B24">
      <text>
        <t xml:space="preserve">======
ID#AAAAkUysG6Y
hogar    (2022-11-25 18:14:39)
El consejo de padres de familia se reúne periódicamente y cuenta con la participación activa de todos sus miembros. Además, evalúa los resultados de sus acciones y decisiones y los utiliza para fortalecer su trabajo.</t>
      </text>
    </comment>
    <comment authorId="0" ref="B118">
      <text>
        <t xml:space="preserve">======
ID#AAAAkUysG6A
hogar    (2022-11-25 18:14:39)
La institución evalúa periódicamente los procedimientos para la elaboración del presupuesto, de manera que se logre coordinar las necesidades de las distintas sedes y niveles. Asimismo, realiza análisis financieros y proyecciones presupuestales
para la planeación y gestión institucional.</t>
      </text>
    </comment>
    <comment authorId="0" ref="B42">
      <text>
        <t xml:space="preserve">======
ID#AAAAkUysG50
hogar    (2022-11-25 18:14:39)
La institución revisa y evalúa las políticas, procesos de comunicación e intercambio con las autoridades
educativas y, con base en estos resultados, realiza los ajustes pertinentes.</t>
      </text>
    </comment>
    <comment authorId="0" ref="B134">
      <text>
        <t xml:space="preserve">======
ID#AAAAkUysG4g
hogar    (2022-11-25 18:14:39)
Las estrategias pedagógicas diseñadas para atender a las poblaciones pertenecientes a los grupos étnicos son evaluadas periódicamente para mejorarlas.
La institución es sensible a las necesidades
de su entorno y busca adecuar su oferta
educativa a las demandas.</t>
      </text>
    </comment>
    <comment authorId="0" ref="B116">
      <text>
        <t xml:space="preserve">======
ID#AAAAkUysG34
hogar    (2022-11-25 18:14:39)
La institución revisa y evalúa continuamente su
programa de bienestar del personal vinculado y
los ajusta de acuerdo con los resultados obtenidos
y las nuevas necesidades.</t>
      </text>
    </comment>
    <comment authorId="0" ref="B43">
      <text>
        <t xml:space="preserve">======
ID#AAAAkUysG3o
hogar    (2022-11-25 18:14:39)
La institución evalúa el impacto de las alianzas y acuerdos con diferentes entidades, y los ajusta en concordancia con los resultados obtenidos.</t>
      </text>
    </comment>
    <comment authorId="0" ref="B63">
      <text>
        <t xml:space="preserve">======
ID#AAAAkUysG3Q
hogar    (2022-11-25 18:14:39)
La institución evalúa periódicamente la coherencia y la articulación de las opciones didácticas que utiliza en función del enfoque metodológico, las prácticas de aula de sus docentes, el PEI y el plan de estudios. Esta información es usada como base para la elaboración de estrategias de mejoramiento.</t>
      </text>
    </comment>
    <comment authorId="0" ref="B104">
      <text>
        <t xml:space="preserve">======
ID#AAAAkUysG3E
hogar    (2022-11-25 18:14:39)
La institución revisa y evalúa periódicamente la cobertura, calidad y oportunidad de los servicios complementarios y recursos y promueve acciones
correctivas en función de las necesidades del estudiantado.</t>
      </text>
    </comment>
    <comment authorId="0" ref="B31">
      <text>
        <t xml:space="preserve">======
ID#AAAAkUysG2s
hogar    (2022-11-25 18:14:39)
Se evalúan periódicamente los aspectos relativos a la identificación de los estudiantes con la institución y al fortalecimiento de su sentimiento de
pertenencia, y se introducen medidas oportunas para promover y reforzar este sentimiento.</t>
      </text>
    </comment>
    <comment authorId="0" ref="B138">
      <text>
        <t xml:space="preserve">======
ID#AAAAkUysG2o
hogar    (2022-11-25 18:14:39)
Los programas de la escuela de padres se evalúan de forma regular; hay sistematización de estos procesos y su mejoramiento se hace teniendo en cuenta las necesidades y expectativas de los integrantes de la familia y de la comunidad.</t>
      </text>
    </comment>
    <comment authorId="0" ref="B64">
      <text>
        <t xml:space="preserve">======
ID#AAAAkUysG2c
hogar    (2022-11-25 18:14:39)
La institución revisa y evalúa periódicamente el
impacto de las tareas escolares en los aprendizajes de los estudiantes y ajusta su política en este tema.</t>
      </text>
    </comment>
    <comment authorId="0" ref="B69">
      <text>
        <t xml:space="preserve">======
ID#AAAAkUysG2I
hogar    (2022-11-25 18:14:39)
La institución revisa y evalúa periódicamente su estrategia de planeación de clases, y utiliza los resultados para implementar medidas de ajuste y mejoramiento que contribuyen a la consolidación de conjuntos articulados y ordenados de actividades para desarrollar las competencias de los estudiantes.</t>
      </text>
    </comment>
    <comment authorId="0" ref="B9">
      <text>
        <t xml:space="preserve">======
ID#AAAAkUysG1s
hogar    (2022-11-25 18:14:39)
La institución evalúa periódicamente su estrategia
de inclusión de personas de diferentes grupos
poblacionales o diversidad cultural, e introduce
los ajustes pertinentes para fortalecerla.</t>
      </text>
    </comment>
    <comment authorId="0" ref="B33">
      <text>
        <t xml:space="preserve">======
ID#AAAAkUysG1I
hogar    (2022-11-25 18:14:39)
La institución evalúa sistemáticamente la efectividad de su programa de inducción y de acogida a estudiantes nuevos y sus familias y a otro personal, y realiza los ajustes pertinentes.</t>
      </text>
    </comment>
    <comment authorId="0" ref="B141">
      <text>
        <t xml:space="preserve">======
ID#AAAAkUysGz0
hogar    (2022-11-25 18:14:39)
El impacto del servicio social estudiantil es evaluado por la institución y se tienen en cuenta tanto las necesidades y expectativas de la comunidad como su satisfacción con estos programas.</t>
      </text>
    </comment>
    <comment authorId="0" ref="B101">
      <text>
        <t xml:space="preserve">======
ID#AAAAkUysGzY
hogar    (2022-11-25 18:14:39)
La institución revisa y evalúa periódicamente su
programa de mantenimiento preventivo y correctivo
de los equipos y recursos para el aprendizaje,
y tiene en cuenta el grado de satisfacción de los
usuarios para realizar ajustes al mismo.</t>
      </text>
    </comment>
    <comment authorId="0" ref="B108">
      <text>
        <t xml:space="preserve">======
ID#AAAAkUysGzE
hogar    (2022-11-25 18:14:39)
La institución revisa y evalúa periódicamente su
estrategia de inducción y reinducción del personal,
y realiza los ajustes pertinentes para que ésta
se adecue al PEI y al plan de mejoramiento.</t>
      </text>
    </comment>
    <comment authorId="0" ref="B143">
      <text>
        <t xml:space="preserve">======
ID#AAAAkUysGy8
hogar    (2022-11-25 18:14:39)
La institución posee mecanismos para evaluar las formas y demandas de participación del estudiantado; la organización escolar es sensible a
tales demandas y crea espacios para promover alternativas de participación como respuesta a ellas.</t>
      </text>
    </comment>
    <comment authorId="0" ref="B15">
      <text>
        <t xml:space="preserve">======
ID#AAAAkUysGyk
hogar    (2022-11-25 18:14:39)
La institución revisa periódicamente los procedimientos e instrumentos establecidos para realizar la autoevaluación integral. Con esto orienta,
ajusta y mejora continuamente este proceso.</t>
      </text>
    </comment>
    <comment authorId="0" ref="B29">
      <text>
        <t xml:space="preserve">======
ID#AAAAkUysGyY
hogar    (2022-11-25 18:14:39)
La institución evalúa periódica y sistemáticamente el impacto que tienen la socialización, la documentación y la apropiación de buenas prácticas y realiza los ajustes pertinentes.</t>
      </text>
    </comment>
    <comment authorId="0" ref="B20">
      <text>
        <t xml:space="preserve">======
ID#AAAAkUysGx4
hogar    (2022-11-25 18:14:39)
El comité de convivencia se reúne periódicamente
y cuenta con el aporte activo de todos sus
miembros. Además, evalúa los resultados de sus
acciones y decisiones y los utiliza para fortalecer
su trabajo.</t>
      </text>
    </comment>
    <comment authorId="0" ref="B66">
      <text>
        <t xml:space="preserve">======
ID#AAAAkUysGx0
hogar    (2022-11-25 18:14:39)
La política de distribución del tiempo curricular y extracurricular es apropiada y se utiliza efectivamente.
Además, la institución revisa y evalúa
periódicamente el uso de los tiempos destinados a los aprendizajes, y realiza los ajustes pertinentes para que éstos sean aprovechados apropiadamente.</t>
      </text>
    </comment>
    <comment authorId="0" ref="B60">
      <text>
        <t xml:space="preserve">======
ID#AAAAkUysGxw
hogar    (2022-11-25 18:14:39)
La institución evalúa periódicamente el cumplimiento de las horas efectivas de clase recibidas por los estudiantes y toma las medidas pertinentes para corregir situaciones anómalas.</t>
      </text>
    </comment>
    <comment authorId="0" ref="B92">
      <text>
        <t xml:space="preserve">======
ID#AAAAkUysGxI
hogar    (2022-11-25 18:14:39)
La institución hace evaluaciones periódicas sobre la satisfacción de de las familias y los estudiantes en relación con el proceso de matrícula y propicia
el mejoramiento del mismo.</t>
      </text>
    </comment>
    <comment authorId="0" ref="B93">
      <text>
        <t xml:space="preserve">======
ID#AAAAkUysGw8
hogar    (2022-11-25 18:14:39)
La institución revisa periódicamente la calidad y disponibilidad del archivo académico y ajusta y mejora este sistema.</t>
      </text>
    </comment>
    <comment authorId="0" ref="B27">
      <text>
        <t xml:space="preserve">======
ID#AAAAkUysGww
hogar    (2022-11-25 18:14:39)
La institución evalúa periódica y sistemáticamente
la contribución de los diferentes equipos en relación
con el logro de los objetivos institucionales
y con el fortalecimiento de un buen clima institucional.
A partir de estas evaluaciones, implementa
acciones de mejoramiento.</t>
      </text>
    </comment>
    <comment authorId="0" ref="B57">
      <text>
        <t xml:space="preserve">======
ID#AAAAkUysGwc
hogar    (2022-11-25 18:14:39)
El plan de estudios es articulado y coherente.
Además, cuenta con mecanismos de seguimiento y retroalimentación, a partir de los cuales se mantienen su pertinencia, relevancia y calidad.</t>
      </text>
    </comment>
    <comment authorId="0" ref="B147">
      <text>
        <t xml:space="preserve">======
ID#AAAAkUysGwQ
hogar    (2022-11-25 18:14:39)
Los programas de prevención de riesgos físicos de la institución son monitoreados y evaluados con el fin de establecer su eficacia. Con ello, se propicia su fortalecimiento de las alianzas y la
búsqueda de apoyo de otras instituciones y de la comunidad.</t>
      </text>
    </comment>
    <comment authorId="0" ref="B65">
      <text>
        <t xml:space="preserve">======
ID#AAAAkUysGvc
hogar    (2022-11-25 18:14:39)
La institución revisa y evalúa periódicamente la articulación entre la política sobre el uso de los recursos para el aprendizaje y su propuesta pedagógica, y realiza ajustes a la misma con base en los resultados de los estudiantes.</t>
      </text>
    </comment>
    <comment authorId="0" ref="B23">
      <text>
        <t xml:space="preserve">======
ID#AAAAkUysGus
hogar    (2022-11-25 18:14:39)
La asamblea de padres de familia se reúne periódicamente y cuenta con la participación activa de sus miembros. Además, evalúa los resultados de sus acciones y decisiones y los utiliza para fortalecer su trabajo.</t>
      </text>
    </comment>
    <comment authorId="0" ref="B140">
      <text>
        <t xml:space="preserve">======
ID#AAAAkUysGuk
hogar    (2022-11-25 18:14:39)
La institución y la comunidad evalúan conjuntamente y mejoran de mutuo acuerdo los servicios que la primera le ofrece a la segunda en relación con la disponibilidad de los recursos físicos y los
medios (audiovisuales, biblioteca, sala de informática, etc.).</t>
      </text>
    </comment>
    <comment authorId="0" ref="B35">
      <text>
        <t xml:space="preserve">======
ID#AAAAkUysGuU
hogar    (2022-11-25 18:14:39)
La institución revisa periódicamente el manual de convivencia en relación con su papel en la gestión del clima institucional y orienta los ajustes y mejoramientos al mismo.</t>
      </text>
    </comment>
    <comment authorId="0" ref="B22">
      <text>
        <t xml:space="preserve">======
ID#AAAAkUysGtw
hogar    (2022-11-25 18:14:39)
El gobierno escolar evalúa el impacto de la labor
del personero y a partir de ésta se mejoran los
procesos de elección y participación del estudiantado.</t>
      </text>
    </comment>
    <comment authorId="0" ref="B121">
      <text>
        <t xml:space="preserve">======
ID#AAAAkUysGtY
hogar    (2022-11-25 18:14:39)
La institución revisa y hace seguimiento a los resultados de los informes financieros, para que éstos sean un elemento clave en el momento de planear las acciones, tomar decisiones y evaluar los resultados de las mismas.</t>
      </text>
    </comment>
    <comment authorId="0" ref="B11">
      <text>
        <t xml:space="preserve">======
ID#AAAAkUysGsw
hogar    (2022-11-25 18:14:39)
La institución evalúa periódicamente la eficiencia
y pertinencia de los criterios establecidos para su
manejo y realiza ajustes para mejorarlos y lograr
mayor cohesión. Se trabaja en equipo y se aplican
distintas formas para resolver los problemas.</t>
      </text>
    </comment>
    <comment authorId="0" ref="B14">
      <text>
        <t xml:space="preserve">======
ID#AAAAkUysGsU
hogar    (2022-11-25 18:14:39)
La institución utiliza sistemáticamente toda la información
interna y externa disponible para evaluar
los resultados de sus planes y programas de
trabajo, así como para tomar medidas oportunas
y pertinentes para ajustar lo que no está funcionando
bien.</t>
      </text>
    </comment>
    <comment authorId="0" ref="B76">
      <text>
        <t xml:space="preserve">======
ID#AAAAkUysGsA
hogar    (2022-11-25 18:14:39)
La institución revisa y evalúa periódicamente los efectos de las actividades de recuperación y sus mecanismos de implementación, y realiza los ajustes pertinentes, con el fin de mejorar los resultados
de los estudiantes.</t>
      </text>
    </comment>
    <comment authorId="0" ref="B32">
      <text>
        <t xml:space="preserve">======
ID#AAAAkUu3MPo
hogar    (2022-11-25 18:14:39)
La institución evalúa periódicamente si sus espacios y dotaciones son suficientes, y si éstos propician un buen ambiente para el aprendizaje y la convivencia, sin que se constituyan en barreras para la participación de la comunidad educativa, así como para el desarrollo de actividades fuera de la jornada escolar.</t>
      </text>
    </comment>
    <comment authorId="0" ref="B12">
      <text>
        <t xml:space="preserve">======
ID#AAAAkUu3MPY
hogar    (2022-11-25 18:14:39)
La institución evalúa periódicamente la articulación de los planes, proyectos y acciones a su planteamiento estratégico, y realiza los cambios
y ajustes necesarios para lograrla, mediante trabajo en equipo.</t>
      </text>
    </comment>
    <comment authorId="0" ref="B44">
      <text>
        <t xml:space="preserve">======
ID#AAAAkUu3MPU
hogar    (2022-11-25 18:14:39)
La institución evalúa periódicamente el impacto
de sus alianzas con el sector productivo en el ámbito
del fortalecimiento de las competencias de
los estudiantes. Los resultados de estas evaluaciones
son la base para la realización de acciones
de mejoramiento institucional.</t>
      </text>
    </comment>
  </commentList>
  <extLst>
    <ext uri="GoogleSheetsCustomDataVersion2">
      <go:sheetsCustomData xmlns:go="http://customooxmlschemas.google.com/" r:id="rId1" roundtripDataSignature="AMtx7mjMRVPr7cwwTk2RKf9CeceAivLsXw=="/>
    </ext>
  </extLst>
</comments>
</file>

<file path=xl/comments4.xml><?xml version="1.0" encoding="utf-8"?>
<comments xmlns:r="http://schemas.openxmlformats.org/officeDocument/2006/relationships" xmlns="http://schemas.openxmlformats.org/spreadsheetml/2006/main">
  <authors>
    <author/>
  </authors>
  <commentList>
    <comment authorId="0" ref="I6">
      <text>
        <t xml:space="preserve">======
ID#AAAAkUysGws
NIVEL DE SATISFACCIÓN    (2022-11-25 18:14:39)
Atendiendo el nivel de satisfacción por la realización de las actividades permite determinar el nivel de satisfacción del indicador, así:
1= Satisfacción del 25%
2= Satisfacción del 50%
3= Satisfacción del 75%
4= Satisfacción del 100%</t>
      </text>
    </comment>
    <comment authorId="0" ref="B6">
      <text>
        <t xml:space="preserve">======
ID#AAAAkUysGvM
hogar    (2022-11-25 18:14:39)
La institución asegura que la inclusión y la calidad
sean el centro de su desarrollo, lo cual se ve reflejado
en la misión, la visión y los principios están
claramente definidos para la institución integrada
e inclusiva y son revisados y ajustados periódicamente,
en función de los nuevos retos externos
y de las necesidades de los estudiantes.</t>
      </text>
    </comment>
    <comment authorId="0" ref="G6">
      <text>
        <t xml:space="preserve">======
ID#AAAAkUu3MO8
hogar    (2022-11-25 18:14:39)
ALCANCE DE LAS METAS
El alcance de las metas, está constituido por el nivel de satisfacción de los indicadores, quienes a su vez expresan la respuesta de efectividad de las actividades propuestas y realizadas.</t>
      </text>
    </comment>
  </commentList>
  <extLst>
    <ext uri="GoogleSheetsCustomDataVersion2">
      <go:sheetsCustomData xmlns:go="http://customooxmlschemas.google.com/" r:id="rId1" roundtripDataSignature="AMtx7mheTuuvSg58F4g7ZoeAkDs26EACnA=="/>
    </ext>
  </extLst>
</comments>
</file>

<file path=xl/sharedStrings.xml><?xml version="1.0" encoding="utf-8"?>
<sst xmlns="http://schemas.openxmlformats.org/spreadsheetml/2006/main" count="1721" uniqueCount="734">
  <si>
    <t>ÁREA: GESTIÓN DIRECTIVA</t>
  </si>
  <si>
    <t>PROCESO</t>
  </si>
  <si>
    <t>COMPONENTE</t>
  </si>
  <si>
    <t>% AREA DE GESTIÓN</t>
  </si>
  <si>
    <t>% TODAS LAS ÁREAS</t>
  </si>
  <si>
    <t>Direccionamiento estratégico y horizonte institucional</t>
  </si>
  <si>
    <t xml:space="preserve">Misión, visión y principios en el marco de una institución integrada </t>
  </si>
  <si>
    <t>Metas institucionales</t>
  </si>
  <si>
    <t>Conocimiento y apropiación del direccionamiento</t>
  </si>
  <si>
    <t>Política de integración de personas con capacidades disímiles o diversidad cultural</t>
  </si>
  <si>
    <t>TOTAL</t>
  </si>
  <si>
    <t>Gestión
estratégica</t>
  </si>
  <si>
    <t>Liderazgo</t>
  </si>
  <si>
    <t>Articulación de planes, proyectos y acciones</t>
  </si>
  <si>
    <t>Estrategia pedagógica</t>
  </si>
  <si>
    <t>Uso de información (interna y externa) para la toma de decisiones</t>
  </si>
  <si>
    <t>Seguimiento y autoevaluación</t>
  </si>
  <si>
    <t>Gobierno Escolar</t>
  </si>
  <si>
    <t>Consejo directivo</t>
  </si>
  <si>
    <t>Consejo académico</t>
  </si>
  <si>
    <t>Comisión de evaluación y promoción</t>
  </si>
  <si>
    <t>Comité de convivencia</t>
  </si>
  <si>
    <t>Consejo estudiantil</t>
  </si>
  <si>
    <t>Personero estudiantil</t>
  </si>
  <si>
    <t>Asamblea de padres de familia</t>
  </si>
  <si>
    <t>Consejo de padres de familia</t>
  </si>
  <si>
    <t>Cultura institucional</t>
  </si>
  <si>
    <t>Mecanismos de comunicación</t>
  </si>
  <si>
    <t>Trabajo en equipo</t>
  </si>
  <si>
    <t>Reconocimiento de logros</t>
  </si>
  <si>
    <t>Identificación y divulgación de buenas prácticas</t>
  </si>
  <si>
    <t>Clima escolar</t>
  </si>
  <si>
    <t>Pertenencia y participación</t>
  </si>
  <si>
    <t>Ambiente físico</t>
  </si>
  <si>
    <t>Inducción a los nuevos  estudiantes</t>
  </si>
  <si>
    <t>Motivación hacia el aprendizaje</t>
  </si>
  <si>
    <t>Manual de convivencia</t>
  </si>
  <si>
    <t>Actividades extracurriculares</t>
  </si>
  <si>
    <t>Bienestar del alumnado</t>
  </si>
  <si>
    <t>Manejo de conflictos</t>
  </si>
  <si>
    <t>Manejo de casos difíciles</t>
  </si>
  <si>
    <t>Relaciones con el
entorno</t>
  </si>
  <si>
    <t>Padres de familia o acudientes</t>
  </si>
  <si>
    <t>Autoridades educativas</t>
  </si>
  <si>
    <t>Otras instituciones</t>
  </si>
  <si>
    <t>Sector productivo</t>
  </si>
  <si>
    <t>TOTAL PROCESO</t>
  </si>
  <si>
    <t>ÁREA: GESTIÓN ACADÉMICA</t>
  </si>
  <si>
    <t>PUNTUA</t>
  </si>
  <si>
    <t>CIONES</t>
  </si>
  <si>
    <t>Diseño pedagógico
(curricular)</t>
  </si>
  <si>
    <t>Plan de estudios</t>
  </si>
  <si>
    <t>Enfoque metodológico</t>
  </si>
  <si>
    <t>Recursos para el aprendizaje</t>
  </si>
  <si>
    <t>Jornada escolar</t>
  </si>
  <si>
    <t>Evaluación</t>
  </si>
  <si>
    <t>Prácticas
pedagógicas</t>
  </si>
  <si>
    <t>Opciones didácticas para las áreas, asignaturas y proyectos transversales</t>
  </si>
  <si>
    <t xml:space="preserve">Estrategias para las tareas escolares </t>
  </si>
  <si>
    <t xml:space="preserve">Uso articulado de los recursos para el aprendizaje </t>
  </si>
  <si>
    <t>Uso de los tiempos para el aprendizaje</t>
  </si>
  <si>
    <t>Gestión de aula</t>
  </si>
  <si>
    <t>Relación pedagógica</t>
  </si>
  <si>
    <t>Planeación de clases</t>
  </si>
  <si>
    <t>Estilo pedagógico</t>
  </si>
  <si>
    <t>Evaluación en el aula</t>
  </si>
  <si>
    <t>Seguimiento
académico</t>
  </si>
  <si>
    <t>Seguimiento a los resultados académicos</t>
  </si>
  <si>
    <t>Uso pedagógico de las evaluaciones externas</t>
  </si>
  <si>
    <t>Seguimiento a la asistencia</t>
  </si>
  <si>
    <t>Actividades de recuperación</t>
  </si>
  <si>
    <t xml:space="preserve">Apoyo pedagógico para estudiantes con dificultades de aprendizaje </t>
  </si>
  <si>
    <t>Seguimiento a los egresados</t>
  </si>
  <si>
    <t>ÁREA: GESTIÓN ADMINISTRATIVA Y FINANCIERA</t>
  </si>
  <si>
    <t>Apoyo a la gestión
académica</t>
  </si>
  <si>
    <t>Proceso de matrícula</t>
  </si>
  <si>
    <t>Archivo académico</t>
  </si>
  <si>
    <t>Boletines de calificaciones</t>
  </si>
  <si>
    <t>Administración de la planta física y de los recursos</t>
  </si>
  <si>
    <t>Mantenimiento de la planta física</t>
  </si>
  <si>
    <t xml:space="preserve">Programas para la adecuación y embellecimiento de la planta física </t>
  </si>
  <si>
    <t>Seguimiento al uso de los espacios</t>
  </si>
  <si>
    <t>Adquisición de los recursos para el aprendizaje</t>
  </si>
  <si>
    <t>Suministros y dotación</t>
  </si>
  <si>
    <t xml:space="preserve">Mantenimiento de equipos y recursos para el aprendizaje  </t>
  </si>
  <si>
    <t>Seguridad y protección</t>
  </si>
  <si>
    <t xml:space="preserve">Administración de servicios complementarios </t>
  </si>
  <si>
    <t>Servicios de transporte, restaurante, cafetería y salud (enfermería, odontología, psicología)</t>
  </si>
  <si>
    <t>Apoyo a estudiantes con necesidades educativas especiales</t>
  </si>
  <si>
    <t>Talento humano</t>
  </si>
  <si>
    <t>Perfiles</t>
  </si>
  <si>
    <t>Inducción</t>
  </si>
  <si>
    <t>Formación y capacitación</t>
  </si>
  <si>
    <t>Asignación académica</t>
  </si>
  <si>
    <t>Pertenencia del personal vinculado</t>
  </si>
  <si>
    <t>Evaluación del desempeño</t>
  </si>
  <si>
    <t>Estímulos</t>
  </si>
  <si>
    <t>Apoyo a la investigación</t>
  </si>
  <si>
    <t>Convivencia y manejo de conflictos</t>
  </si>
  <si>
    <t>Bienestar del talento humano</t>
  </si>
  <si>
    <t>Apoyo financiero y contable</t>
  </si>
  <si>
    <t xml:space="preserve">Presupuesto anual del Fondo de Servicios Educativos (FSE) </t>
  </si>
  <si>
    <t>Contabilidad</t>
  </si>
  <si>
    <t>Ingresos y gastos</t>
  </si>
  <si>
    <t>Control fiscal</t>
  </si>
  <si>
    <t>ÁREA: GESTIÓN DE LA COMUNIDAD</t>
  </si>
  <si>
    <t>Accesibilidad</t>
  </si>
  <si>
    <t xml:space="preserve">Atención educativa a grupos poblacionales o en situación de vulnerabilidad </t>
  </si>
  <si>
    <t>Atención educativa a estudiantes pertenecientes a grupos étnicos</t>
  </si>
  <si>
    <t>Necesidades y expectativas de los estudiantes</t>
  </si>
  <si>
    <t>Proyectos de vida</t>
  </si>
  <si>
    <t>Proyección a la comunidad</t>
  </si>
  <si>
    <t>Escuela de padres</t>
  </si>
  <si>
    <t>Oferta de servicios a la comunidad</t>
  </si>
  <si>
    <t>Uso de la planta física y de los medios</t>
  </si>
  <si>
    <t>Servicio social estudiantil</t>
  </si>
  <si>
    <t>Participación y convivencia</t>
  </si>
  <si>
    <t>Participación de los estudiantes</t>
  </si>
  <si>
    <t xml:space="preserve">Asamblea y consejo de padres de familia </t>
  </si>
  <si>
    <t>Participación de las familias</t>
  </si>
  <si>
    <t>Prevención de riesgos</t>
  </si>
  <si>
    <t>Prevención de riesgos físicos</t>
  </si>
  <si>
    <t>Prevención de riesgos psicosociales</t>
  </si>
  <si>
    <t>Programas de seguridad</t>
  </si>
  <si>
    <t>ESTADO COMPARATIVO DE LAS ÁREAS DE GESTIÓN INSTITUCIONAL</t>
  </si>
  <si>
    <t>VALORACIONES DE LAS ÁREAS DE GESTIÓN POR PUNTUACIONES Y PORCENTAJES</t>
  </si>
  <si>
    <t>ÁREA DE GESTIÓN</t>
  </si>
  <si>
    <t>PUNTUACIONES</t>
  </si>
  <si>
    <t>PORCENTAJE</t>
  </si>
  <si>
    <t>%</t>
  </si>
  <si>
    <t>ESTADO INSTITUCIONAL</t>
  </si>
  <si>
    <t>COLEGIO VÍCTOR FÉLIX GÓMEZ NOVA</t>
  </si>
  <si>
    <t>COLEGIO VÇICTOR FÉLIX GÓMEZ NOVA</t>
  </si>
  <si>
    <t>PROCESO DE AUTOEVALUACIÓN INSTITUCIONAL AÑO 2023</t>
  </si>
  <si>
    <t>VALORACIÓN</t>
  </si>
  <si>
    <t>EVIDENCIAS</t>
  </si>
  <si>
    <t>ESTADO DE LOS COMPONENTES DE CADA PROCESO</t>
  </si>
  <si>
    <t>Misión, visión y principios en el marco de una institución
integrada</t>
  </si>
  <si>
    <t>x</t>
  </si>
  <si>
    <t>Se cuenta con la Misión y Visión que responde a las necesidades del entorno, pero falta socializar todo lo referente a la inclusión.</t>
  </si>
  <si>
    <t>Las metas institucionales responden a las necesidades de las sedes y jornadas.</t>
  </si>
  <si>
    <t xml:space="preserve">La institución cuenta con canales de comunicación tales como: Página Web, redes sociales, plataforma integra  y correo institucional. </t>
  </si>
  <si>
    <t>Política de integración de
personas con capacidades
disímiles o diversidad cultural</t>
  </si>
  <si>
    <t>Se realiza diágnostico y acompañamiento desde orientación escolar, profesional de apoyo y docentes de área. Se realizaron talleres en el aula de clase.</t>
  </si>
  <si>
    <t xml:space="preserve">En algunos casos falta coordinación y se presentan fallas en la comunicación. </t>
  </si>
  <si>
    <t>Articulación de planes,
proyectos y acciones</t>
  </si>
  <si>
    <t>Los planes, proyectos y acciones  son construidos  y ejecutados por toda la comunidad educativa.</t>
  </si>
  <si>
    <t>La comunidad educativa conoce la estrategía pedagógica y se apropia de ella.</t>
  </si>
  <si>
    <t>Uso de información (interna y externa) para la toma de
decisiones</t>
  </si>
  <si>
    <t xml:space="preserve">Se tiene en cuenta en  planes y proyectos  los resultados internos y externos que aportan al fortalecimiento institucional. </t>
  </si>
  <si>
    <t>Existen formatos de seguimiento ON-LINE y los planes y proyectos están siendo articulados desde el Drive.</t>
  </si>
  <si>
    <t>El Consejo Directivo se reune periodicamente durante el desarrollo del año escolar. Existen actas pero falta socialización.</t>
  </si>
  <si>
    <t>Actas y documentos de trabajo del Consejo Académico. Se reunen con poca periodicidad y faltó socialización.</t>
  </si>
  <si>
    <t>Comisión de evaluación y
promoción</t>
  </si>
  <si>
    <t>Documentos de trabajo, formatos y actas. Falta parametrización y unificación de criterios.</t>
  </si>
  <si>
    <t>Documentos de trabajo, formatos y actas. Cumplió con el plan operativo anual y se propusieron temas de relevancia institucional como violencia sexual, bullying  e inclusión.</t>
  </si>
  <si>
    <t>El consejo estudiantil deberia reunirse periodicamente.</t>
  </si>
  <si>
    <t>Proceso de elección, se evidenció la participación activa dentro de la comunicad educativa.</t>
  </si>
  <si>
    <t>Registro de conformación de la asamblea. Se recomienda sesionar periodicamente y dejar los debidos aportes en acta.</t>
  </si>
  <si>
    <t>Registro de conformación del consejo de Padres, participación en la comisión de evaluación y promoción en cada trimestre.</t>
  </si>
  <si>
    <t xml:space="preserve">La institución cuenta con canales de comunicación tales como: Página Web, redes sociales, plataforma integra, canal de orientación institucional, grupos de instagram, líneas telefónicas con atención en llamadas y mensajeria además del correo institucional. </t>
  </si>
  <si>
    <t>Se construyen y se ejecutan proyectos. Desarrollo de actividades lúdicas. Se porpone crear espacios para ampliar el trabajo pedagógico por grados especialmente al inicio de cada periodo.</t>
  </si>
  <si>
    <t>Los reconocimientos se dan en muy pocas ocasiones por falta de recursos económicos. Establecer un acto protocolario u otros estímulos para la exaltación de los mejores.</t>
  </si>
  <si>
    <t>Actas de reunión y documentos de trabajo. Falta divulgación de experiencias significativas.</t>
  </si>
  <si>
    <t>Los estudiantes entonan el himno, se debe fortalecer el seguimiento al correcto uso y porte del uniforme como caracteristica de pertenencia institucional.</t>
  </si>
  <si>
    <t>No se cuenta con espacios suficiente para deportes, aula de informática, encuentros docentes y de padres; No se cuenta con mobiliario para el trabajo de docente ni administrativo. Se sugiere arreglo a baños del área de preescolar sede B.</t>
  </si>
  <si>
    <t>Inducción a los nuevos
estudiantes</t>
  </si>
  <si>
    <t>Actas y asistencia de procesos de inducción a principio de año, pero se recomienda realizar la inducción a todos los estudiantes que ingresen durante el año.</t>
  </si>
  <si>
    <t>Motivación hacia el
aprendizaje</t>
  </si>
  <si>
    <t>Se evidencia bajo niveles de motivación e interés en algunos estudiantes.</t>
  </si>
  <si>
    <t>Se tiene manual de convivencia a la mano y se utiliza en situaciones que requieran pero requiere actualización y crear espacios para socializar.</t>
  </si>
  <si>
    <t>Convenios Sena, Comfenalco, UPB, INDER, PFC Normal superior y otras instituciones universitarias.</t>
  </si>
  <si>
    <t xml:space="preserve">Convenios Sena, Comfenalco, UPB, INDER, PFC Normal superior y otras instituciones universitarias. </t>
  </si>
  <si>
    <t>Actas de reunión de comite de convivencia, pacto de aula. Inicio de la estrategía de conciliadores de aula en la sede B, Proyecto de dirección de grupo.</t>
  </si>
  <si>
    <t>Manual de convivencia, actualización de la ruta de atención integral. Se realizarón varias reuniones extraordinarias desde el comite de convivencia para el manejo de casos díficiles y activación de rutas.</t>
  </si>
  <si>
    <t>Observador, actas de compromisos con acudientes, actas de matriculas de observación, reuniones, formato de atención a padres, comunicación a través de plataforma intitucional, horario de atención a padres.</t>
  </si>
  <si>
    <t>Actas de reuniones, acuerdos y planes de mejoramiento.</t>
  </si>
  <si>
    <t>Reuniones periódicas con convenios Sena, Comfenalco, UPB, INDER, PFC Normal superior y otras instituciones universitarias. Alcaldia, Instituciones pertenecientes al comité de convivencia municipal.</t>
  </si>
  <si>
    <t>Convenios con el sector productivo</t>
  </si>
  <si>
    <t xml:space="preserve">Proceso de consolidación de mallas curriculares acordes al modelo pedagogico, planes de área, planes de asignatura y proyectos transversales basados en DBA, Estandares de Competencias y Lineamientos curriculares. </t>
  </si>
  <si>
    <t>X</t>
  </si>
  <si>
    <t>La Institución cuenta con el modelo constructivista con un enfoque pedagógico social congnitivo articulado con el SENA, en la práctica los docentes se estan apropiando del mismo, de esto pero hace falta una articulación y seguimiento périodico del mismo.</t>
  </si>
  <si>
    <t xml:space="preserve">La Institución realiza inversion en recursos para el aprendizaje según necesidades, pero no cuenta con una política de adquisición, uso y mantenimiento de estos recursos y no se alcanza a cubrir las necesidades completas.  Es importante buscar el apoyo de la SEM y otras instituciones para la consecusión de dichos recursos </t>
  </si>
  <si>
    <t xml:space="preserve">Existen mecanismos para revisar el seguimiento de las horas efectivas, formatos y citaciones. </t>
  </si>
  <si>
    <t xml:space="preserve">Cada área cuenta con criterios para su seguimiento de procesos. La institución tiene una política fundamentada en los lineamientos curriculares, los estandares basicos de competencia e integra la legislacion vigente, sin embargo, no se refleja en todas las practicas docentes.  </t>
  </si>
  <si>
    <t>Reunión de docentes por área, implementación de actividades de inclusión que permiten fortalecer el proceso pedagógico. Faltan prácticas pedagógicas de aula de los docentes de todas las áreas, grados y sedes para que se apoyen en opciones didácticas comunes y específicas para cada grupo poblacional, falta proceso de revisión y mejoramiento continuo.</t>
  </si>
  <si>
    <t xml:space="preserve">Estrategias para las tareas
escolares </t>
  </si>
  <si>
    <t>La institución cuenta con una intencionalidad de las tareas escolares (actividades intra y extra clase, evidencias de clase) en el afianzamiento de los aprendizajes de los estudiantes y ésta es aplicada por todos los docentes, conocida y comprendida por la comunidad educativa y existen acuerdos entre docentes por áreas.</t>
  </si>
  <si>
    <t>Uso articulado de los recursos para el aprendizaje</t>
  </si>
  <si>
    <t>Se comparte en algunas áreas los pocos recursos con los que se cuentan y el colegio hace diagnóstico para asignar los recursos por áreas. Los planes operativos no son funcionales dentro de las áreas.</t>
  </si>
  <si>
    <t>Uso de los tiempos para el
aprendizaje</t>
  </si>
  <si>
    <t>Se hace seguimiento al tiempo de clase, se respeto el cronograma escolar, cada docente empleó el tiempo correspondiente a su hora de clase. El horario se distribuyó de acuerdo a las necesidades de cada área. Debe implementarse los espacios para la socialización, seguimiento y evaluación de las estrategias y experiencias por áreas y grupos</t>
  </si>
  <si>
    <t>Reunión con padres de familia - Apoyo de estudiantes de psicología- Apoyo del Rector, contratista de la alcaldia, policia de infancia y adolescencia externo y acuerdos entre docentes.</t>
  </si>
  <si>
    <t>Cada docente planea teniendo en cuenta líneamientos, malla curricular, estandares, el enfoque metodológico. Se estan realizand ajustes desde la resignificación del PEI 2023.</t>
  </si>
  <si>
    <t>Planeación de actividades teniendo en cuenta intereses, ideas y experiencias de los estudiantes.</t>
  </si>
  <si>
    <t>Asistencia de padres de familia y estudiantes a colegio abierto - plataforma en constante actualización.</t>
  </si>
  <si>
    <t>Seguimiento a los resultados
académicos</t>
  </si>
  <si>
    <t>Talleres de refuerzo- Actividades de Recuperación-Proceso de seguimiento</t>
  </si>
  <si>
    <t>Uso pedagógico de las
evaluaciones externas</t>
  </si>
  <si>
    <t xml:space="preserve">Se realiza seguimiento a la presentación de evaluaciones externas, sin embargo, falta retroalimentación y planeación de mejora de las mismas dentro de los planes curriculares. </t>
  </si>
  <si>
    <t>Se lleva control de asistencia y se informa a los acudientes cualquier novedad.  Se debe activar el modulo de asistencia de la plataforma institucional</t>
  </si>
  <si>
    <t xml:space="preserve">Se realiza actividades, talleres de refuerzo y estrategías de acompañamiento. </t>
  </si>
  <si>
    <t>Apoyo pedagógico para
estudiantes con dificultades de
aprendizaje</t>
  </si>
  <si>
    <t>Se realiza procesos de diagnóstico con profesional de apoyo de la secretaría de educación y se realiza seguimiento periódico, falta retroalomentación y asesoría  de la profesional de apoyo.</t>
  </si>
  <si>
    <t>A través de las redes sociales y la página institucional se registra el seguimiento a las redes sociales, se busco integrar a los egresados en las actividades misonales de los 30 años de la institución</t>
  </si>
  <si>
    <t>El proceso de matricula se ha realizado de manera agil utilizando los mecanismos sin embargo los usuarios no actulizan los datos en plataforma.</t>
  </si>
  <si>
    <t>Existe la articulacion con los entes gubernamentales.</t>
  </si>
  <si>
    <t>Se cuenta con el sistema de manera funcional y practica.</t>
  </si>
  <si>
    <t>Mantenimiento de la planta
física</t>
  </si>
  <si>
    <t>Realizar gestion para el mantenimeinto general de la planta fisica.</t>
  </si>
  <si>
    <t>Programas para la adecuación y
embellecimiento de la planta física</t>
  </si>
  <si>
    <t>Establecer el plan de mejoramiento y presentar los proyectos vinculando los entes gubernamentale y la comunidad .</t>
  </si>
  <si>
    <t>Seguimiento al uso de los
espacios</t>
  </si>
  <si>
    <t>La insitucion no cuenta con espacios fisicos para poner a disposicion de la comunidad educativa</t>
  </si>
  <si>
    <t>Adquisición de los recursos
para el aprendizaje</t>
  </si>
  <si>
    <t>Existe un plan que se desconoce y los recursoso no son suficientes para suplir las necesidades.</t>
  </si>
  <si>
    <t>Los pocos recursos son distribuidos pero no son suficientes.</t>
  </si>
  <si>
    <t xml:space="preserve">Mantenimiento de equipos y recursos para el aprendizaje </t>
  </si>
  <si>
    <t>Se debe asignar y respetar el presupuesto asignado para mantenimiento de enseres y equipos de la institucion.</t>
  </si>
  <si>
    <t>La elaboracion de un panorama de riesgos no esta presente y la caracterizacion; se adoptaron elementos informativos, simulacros y capacitacion pero no existe el sistema de gestion.</t>
  </si>
  <si>
    <t>Servicios de transporte,
restaurante, cafetería y salud
(enfermería, odontología,
psicología)</t>
  </si>
  <si>
    <t>La prestacion de los servicios tiene limitaciones basicas.</t>
  </si>
  <si>
    <t>Apoyo a estudiantes con
necesidades educativas
especiales</t>
  </si>
  <si>
    <t>La institucion cuenta con una atencion oportuna para suplir las necesidades educativas de los estudiantes.</t>
  </si>
  <si>
    <t>La institucion revisa constantemente los perfiles profesionales e idoneidad y los tiene en cuenta  para la asignacion de las funciones para su desempeño.</t>
  </si>
  <si>
    <t>La institucion realiza adecuadamente la induccion y esta es acorde con el PEI. Se realiza reinduccion al personal antiguo.</t>
  </si>
  <si>
    <t>Se ha realizado un  proceso de formacion y capacitacion para la mejora del que hacer pedagogico.</t>
  </si>
  <si>
    <t>La asigancion academica se lleva a cabo teniendo en cuenta los perfiles de los docentes.</t>
  </si>
  <si>
    <t>Pertenencia del personal
vinculado</t>
  </si>
  <si>
    <t>La integracion de las actividades acadmicas y de convivencia se dan por separado generando inconformismos y  perdida del objetivo comun</t>
  </si>
  <si>
    <t>La institucion cuenta con un proceso de evaluacion de desempeño que promueve las acciones de mejoramiento por el bien de la comunidad educativa.</t>
  </si>
  <si>
    <t>Se realiza la valoracion y estimulos pero no se establece una estrategia que permita su continuidad.</t>
  </si>
  <si>
    <t>Faltan insentivos para la realizacion de proyectos de investigacion y los pocos que se realizan son de forma aislada.</t>
  </si>
  <si>
    <t>Convivencia y manejo de
conflictos</t>
  </si>
  <si>
    <t>Respetar el debido proceso ante cualquier conflicto que se presente.</t>
  </si>
  <si>
    <t>Existen los espacios pero no hay presupuesto. Se han realizado algunas actividades de bienestar gestionadas por el SES ante la secretaria de educacion.</t>
  </si>
  <si>
    <t>Presupuesto anual del Fondo
de Servicios Educativos (FSE)</t>
  </si>
  <si>
    <t>Se realiza un presupuesto anual que no es respetado ni socializado con la comunidad; falta claridad en el destino de los recursos.</t>
  </si>
  <si>
    <t>Existen lo soportes contables de los movimientos financieros de la institucion.</t>
  </si>
  <si>
    <t>Hay evidencia de los soportes de ingresos y gastos.</t>
  </si>
  <si>
    <t>Se han realizado periodicamente los informes correspondientes y se tienen en cuenta para la toma de decisiones.</t>
  </si>
  <si>
    <t>Atención educativa a grupos poblacionales o en situación de vulnerabilidad</t>
  </si>
  <si>
    <t>Si, tenemos claras las politicas de inclusión, se realizan ajustes pertinentes de acuerdo a las barreras de aprendizaje evidenciadas en los estudiantes y reportadas por docentes.</t>
  </si>
  <si>
    <t>Atención educativa a
estudiantes pertenecientes a grupos étnicos</t>
  </si>
  <si>
    <t>La institución es sensible a las necesidades de su entorno y busca adecuar su oferta educativa a las demandas independiente de que étnia sea.</t>
  </si>
  <si>
    <t>la institución cuenta con diferentes canales de comunicación para atender a la comunidad educativa (colegio abierto, atención a padres de familia, plataforma, grupos de whatsapp, etc). Cuenta con elementos de identificación con la institución.</t>
  </si>
  <si>
    <t>La institución cuenta con proyectos transversales encaminados a fortalecer las habilidades de los estudiantes.</t>
  </si>
  <si>
    <t>Cuenta con una participación significativa de padres y se atiende las necesidades de contexto y se divulgan en la comunidad educativa. Se requiere institucionalizar las escuelas de padres en el PEI.</t>
  </si>
  <si>
    <t>Oferta de servicios a la
comunidad</t>
  </si>
  <si>
    <t>Se propicia la interacción entre la comunidad educativa y su entorno.</t>
  </si>
  <si>
    <t>Uso de la planta física y de los
medios</t>
  </si>
  <si>
    <t>La institución coloca a disposicisión de la comunidad educativa los recursos físicos limitados con los que cuenta (sala, salones, cancha sede A y B).</t>
  </si>
  <si>
    <t>Realizar el proyecto con el formato o condiciones requeridas para el control y seguimiento en el tiempo que los estudiantes estan realizando las horas sociales.</t>
  </si>
  <si>
    <t>Participación de los
estudiantes</t>
  </si>
  <si>
    <t>La  institucion es garante de espacios de participacion de los estudiantes, teniendo en cuenta la normatividad.</t>
  </si>
  <si>
    <t>Asamblea y consejo de padres de familia</t>
  </si>
  <si>
    <t>La  institucion permite la participacion de toda la comunidad.</t>
  </si>
  <si>
    <t>Los docentes y administrativos involucran a las familias en las diferentes actividades pedagógicas programadas.</t>
  </si>
  <si>
    <t xml:space="preserve">Con el apoyo de los proyectos transversales, la orientación permanente y acompañamiento de docentes en las actividades dentro y fuera del aula. </t>
  </si>
  <si>
    <t>Prevención de riesgos
psicosociales</t>
  </si>
  <si>
    <t xml:space="preserve">Se tienen convenios con entidades salud, educativas, recreativa (comfenalco, Universidad Pontificia Bolivariana, Secretaria de salud, etc). </t>
  </si>
  <si>
    <t>Existe proyecto transversal de riesgos, se realizaron simulacros por sede y jornada y se trabajan actividades en el área de inglés (talleres de aula, folletos de prevención y promoción).</t>
  </si>
  <si>
    <t>TOTAL VALORACIONES Y PORCENTAJES</t>
  </si>
  <si>
    <t>(1) EXISTENCIA</t>
  </si>
  <si>
    <t>(2) PERTINENCIA</t>
  </si>
  <si>
    <t>(3) APROPIACIÓN</t>
  </si>
  <si>
    <t>(4) MEJ. CONTINUO</t>
  </si>
  <si>
    <t>EXISTENCIA + PERTINENCIA + APROPIACIÓN + MEJ. CONTINUO</t>
  </si>
  <si>
    <t>TOTAL VALORACIÓN</t>
  </si>
  <si>
    <t>EXISTENCIA (1)</t>
  </si>
  <si>
    <t>PERTINENCIA (2)</t>
  </si>
  <si>
    <t>APROPIACIÓN (3)</t>
  </si>
  <si>
    <t>MEJ. CONTINUO (4)</t>
  </si>
  <si>
    <t>TOTAL INSTITUCIONAL</t>
  </si>
  <si>
    <t>AREA GESTIÓN</t>
  </si>
  <si>
    <t>PUNTUACIÓN ALCANZADA</t>
  </si>
  <si>
    <t>PUNTUACIÓN ESPERADA PARA ALCANZAR LA META</t>
  </si>
  <si>
    <t>PUNTUACIÓN PENDIENTE PARA ALCANZAR LA META</t>
  </si>
  <si>
    <t>% PENDIENTE</t>
  </si>
  <si>
    <t>TOTAL ÁREAS DE GESTIÓN</t>
  </si>
  <si>
    <t>SECRETARÍA DE EDUCACIÓN DE PIEDECUESTA</t>
  </si>
  <si>
    <t xml:space="preserve">CONSOLIDADO TERRITORIAL  RESULTADOS DE AUTOEVALUACIÓN INSTITUCIONAL </t>
  </si>
  <si>
    <t>Codigo:  F-SEM-026</t>
  </si>
  <si>
    <t>Version: 0.0</t>
  </si>
  <si>
    <t>Pagina 1 de 1</t>
  </si>
  <si>
    <t>ZONA</t>
  </si>
  <si>
    <t>MUNICIPIO</t>
  </si>
  <si>
    <t>EE</t>
  </si>
  <si>
    <t>Tipo de EE</t>
  </si>
  <si>
    <t>Gestión Directiva</t>
  </si>
  <si>
    <t>Gestión Administrativa</t>
  </si>
  <si>
    <t>Gestión Académica</t>
  </si>
  <si>
    <t>Gestión Comunitaria</t>
  </si>
  <si>
    <t>Valoración promedio áreas de gestión</t>
  </si>
  <si>
    <t>Valoración General</t>
  </si>
  <si>
    <t>Piedecuesta</t>
  </si>
  <si>
    <t>Oficial</t>
  </si>
  <si>
    <t>No Oficial</t>
  </si>
  <si>
    <t>Existencia
1</t>
  </si>
  <si>
    <t>Apropiación
2</t>
  </si>
  <si>
    <t>Pertinencia
3</t>
  </si>
  <si>
    <t>Mejoramiento Continuo
4</t>
  </si>
  <si>
    <t>Colegio Véctor Félix Gómez Nova</t>
  </si>
  <si>
    <t>PLAN DE MEJORAMIENTO DE LA GESTIÓN DIRECTIVA</t>
  </si>
  <si>
    <t>PROCESOS</t>
  </si>
  <si>
    <t>COMPONENTES</t>
  </si>
  <si>
    <t>OBJETIVOS</t>
  </si>
  <si>
    <t>METAS</t>
  </si>
  <si>
    <t>INDICADORES</t>
  </si>
  <si>
    <t>ACCIONES</t>
  </si>
  <si>
    <t>PLAZO</t>
  </si>
  <si>
    <t>RESPONSABLE</t>
  </si>
  <si>
    <t>Enunciado</t>
  </si>
  <si>
    <t>Metas Base</t>
  </si>
  <si>
    <t>Metas Esperadas</t>
  </si>
  <si>
    <t>DESCRIPCIÓN DE LAS ACCIONES PARA ALCANZAR LAS METAS</t>
  </si>
  <si>
    <t>ACCIONES QUE SE PROGRAMAN</t>
  </si>
  <si>
    <t>INICIA</t>
  </si>
  <si>
    <t>TERMINA</t>
  </si>
  <si>
    <t>Establecer los lineamientos que orientan la acción institucional en todos y cada uno de sus ámbitos de trabajo.</t>
  </si>
  <si>
    <t>Incrementar el nivel de integración de la inclusión en la misión, visión y principios institucionales.</t>
  </si>
  <si>
    <t>Porcentaje de integración de la misión, visión y principios institucionales.</t>
  </si>
  <si>
    <t>Reuniones con docentes y comité de calidad educativa para acordar y ejecutar acciones que permitan reorientar la misión, visión y principios hacia una integración institucional, haciendo énfasis en la inclusión. Crear espacios donde se socialice el tema de inclusión.</t>
  </si>
  <si>
    <t>/12/2024</t>
  </si>
  <si>
    <t>Rector</t>
  </si>
  <si>
    <t>Incrementar el nivel de  logro de las metas institucionales.</t>
  </si>
  <si>
    <t>Porcentaje de logro de las metas institucionales.</t>
  </si>
  <si>
    <t>Evaluación, reuniones periodicas (trimestrales) para seguimiento y redefinición de las metas.</t>
  </si>
  <si>
    <t>Coordinador
académico</t>
  </si>
  <si>
    <t>Incrementar el nivel de conocimiento y apropiación del direccionamiento por los miembros de la comunidad educativa.</t>
  </si>
  <si>
    <t>Porcentaje del nivel de conocimiento y apropiación del direccionamiento por los miembros de la comunidad educativa.</t>
  </si>
  <si>
    <t>Realizar actividades que permitan a la comunidad educativa apropiarse del direccionamiento.</t>
  </si>
  <si>
    <t>Incrementar el nivel de alcance de la política de integración</t>
  </si>
  <si>
    <t>Porcentaje del alcance de la política de integración</t>
  </si>
  <si>
    <t>Continuar con estrategias y talleres para la integración de  personas con capacidades disímiles. Evaluación y redefinición de las políticas de integración.</t>
  </si>
  <si>
    <t xml:space="preserve">Gestión estratégica </t>
  </si>
  <si>
    <t>Tener las herramientas esenciales para liderar, articular y coordinar todas las acciones institucionales.</t>
  </si>
  <si>
    <t>Incrementar el nivel de la capacidad y alcance del liderazgo.</t>
  </si>
  <si>
    <t>Porcentaje de la capacidad y alcance del liderazgo.</t>
  </si>
  <si>
    <t>Evaluar periódicamente los  criterios básicos sobre el manejo del establecimiento educactivo.</t>
  </si>
  <si>
    <t>Coordinador A</t>
  </si>
  <si>
    <t>Incrementar el nivel de articulación de planes, proyectos, acciones y direccionamiento estratégico.</t>
  </si>
  <si>
    <t>Porcentaje de articulación de planes, proyectos, acciones y direccionamiento estratégico.</t>
  </si>
  <si>
    <t>Continuar con la actualización  y la evaluación de las mallas curriculares, planes de mejoramiento, proyectos de inclusión periódicamente.</t>
  </si>
  <si>
    <t>Incrementar el nivel de aplicación y logro de la estrategia pedagógica.</t>
  </si>
  <si>
    <t>Porcentaje de aplicación y logro de la estrategia pedagógica.</t>
  </si>
  <si>
    <t>Continuar con la socialización de la estrategía pedagógica, crear espacios para el siguimiento de la misma.</t>
  </si>
  <si>
    <t>Incrementar el nivel de uso de información para la toma de decisiones</t>
  </si>
  <si>
    <t>Porcentaje del uso de información para la toma de decisiones</t>
  </si>
  <si>
    <t>Asignar correos institucionales a estudiantes y docentes nuevos. Actualizar constantemente la página del colegio. Socializar a la comunidad educativa los canales de comunicacióne existentes y acabar el uso de whats App.</t>
  </si>
  <si>
    <t>Incrementar el nivel de seguimiento y autoevaluación de la gestión.</t>
  </si>
  <si>
    <t>Porcentaje de seguimiento y autoevaluación de la gestión.</t>
  </si>
  <si>
    <t xml:space="preserve">Asignación de espacios para reuniones de seguimiento y autoevaluación dentro del cronograma escolar </t>
  </si>
  <si>
    <t>Coordinador B</t>
  </si>
  <si>
    <t>Favorecer la participación y la toma de decisiones en la institución a través de diversas instancias y dentro de sus competencias y ámbitos de acción.</t>
  </si>
  <si>
    <t>Incrementar el nivel de capacidad operativa del consejo directivo.</t>
  </si>
  <si>
    <t>Porcentaje de capacidad operativa del consejo directivo.</t>
  </si>
  <si>
    <t>Socializar continuamente las actas de cada reunión del consejo directivo.</t>
  </si>
  <si>
    <t>Incrementar el nivel de capacidad operativa del consejo académico.</t>
  </si>
  <si>
    <t>Porcentaje de capacidad operativa del consejo académico.</t>
  </si>
  <si>
    <t>Socializar continuamente las actas de cada reunión del consejo académico.</t>
  </si>
  <si>
    <t>Incrementar el nivel de capacidad operativa de las comisiones de evaluación y promoción.</t>
  </si>
  <si>
    <t>Porcentaje de capacidad operativa de las comisiones de evaluación y promoción.</t>
  </si>
  <si>
    <t>Continuar con las reuniones periodicas de las comisiones de evaluación y promoción</t>
  </si>
  <si>
    <t>Coordinador por sedes y jornadas</t>
  </si>
  <si>
    <t>Incrementar el nivel de  capacidad operativa del comité de convivencia.</t>
  </si>
  <si>
    <t>Porcentaje de capacidad operativa del comité de convivencia.</t>
  </si>
  <si>
    <t>Continuar con las reuniones periodicas y extraorinarias del comite según se requiera.</t>
  </si>
  <si>
    <t>Incrementar el nivel de capacidad operativa del consejo estudiantil.</t>
  </si>
  <si>
    <t>Porcentaje de capacidad operativa del consejo estudiantil.</t>
  </si>
  <si>
    <t>Motivar y generar espacios para  participación en consejo estudiantil sin afectar su proceso académico.</t>
  </si>
  <si>
    <t>Incrementar el nivel de capacidad operativa del personero estudiantil.</t>
  </si>
  <si>
    <t>Porcentaje de capacidad operativa del personero estudiantil.</t>
  </si>
  <si>
    <t>Seguir con los lineamientos establecidos para la elección del personero estudiantil.</t>
  </si>
  <si>
    <t>Incrementar el nivel de capacidad operativa de la asmblea de padres.</t>
  </si>
  <si>
    <t>Porcentaje de capacidad operativa de la asmblea de padres.</t>
  </si>
  <si>
    <t xml:space="preserve">Se recomienda realizar sesiones periodicas y dejar los debidos acuerdos consignados en actas. </t>
  </si>
  <si>
    <t>Incrementar el nivel de capacidad operativa del consejo de padres.</t>
  </si>
  <si>
    <t>Porcentaje de capacidad operativa del consejo de padres.</t>
  </si>
  <si>
    <t>Se recomienda realizar sesiones periodicas y dejar los debidos acuerdos consignados en actas.</t>
  </si>
  <si>
    <t>Dar sentido, reconocimiento y legitimidad a las acciones institucionales.</t>
  </si>
  <si>
    <t>Incrementar el nivel de efectividad de los mecanismos de comunicación.</t>
  </si>
  <si>
    <t>Porcentaje de efectividad de los mecanismos de comunicación.</t>
  </si>
  <si>
    <t>Asignar correos institucionales a estudiantes y docentes nuevos. Actualizar constantemente la página del colegio. Socializar a la comunidad educativa los canales de comunicaciónes existentes.</t>
  </si>
  <si>
    <t>coordinador</t>
  </si>
  <si>
    <t>Incrementar el nivel de contribución del trabajo en equipo.</t>
  </si>
  <si>
    <t>Porcentaje de contribución del trabajo en equipo.</t>
  </si>
  <si>
    <t>Crear espacios para ampliar el trabajo pedagógico por grados y  por áreas.</t>
  </si>
  <si>
    <t>Incrementar el nivel de eficiencia del sistema de estímulos y reconocimiento de los logros de los docentes y estudiantes.</t>
  </si>
  <si>
    <t>Porcentaje de eficiencia del sistema de estímulos y reconocimiento de los logros de los docentes y estudiantes.</t>
  </si>
  <si>
    <t>Crear un programa de estímulos y reconocimientos para docentes y estudiantes.</t>
  </si>
  <si>
    <t>Incrementar el nivel de impacto de buenas prácticas institucionales.</t>
  </si>
  <si>
    <t>Porcentaje de impacto de buenas prácticas institucionales.</t>
  </si>
  <si>
    <t>Diseño de campañas para mostrar las buenas prácticas institucionales. Incrementar la socialización de experiencias significativas.</t>
  </si>
  <si>
    <t>Generar un ambiente sano y agradable que propicie el desarrollo de los estudiantes, así como los aprendizajes y la convivencia entre todos los integrantes de la institución.</t>
  </si>
  <si>
    <t>Incrementar el nivel de eficiencia de las estrategias usadas para la identificación de los estudiantes con la institución.</t>
  </si>
  <si>
    <t>Porcentaje de eficiencia de las estrategias usadas para la identificación de los estudiantes con la institución.</t>
  </si>
  <si>
    <t>Se debe fortalecer el seguiento al correcto uso y porte del uniforme, crear estrategias para fomentar el sentido de pertinencia con la institución.</t>
  </si>
  <si>
    <t>Incrementar el nivel de eficiencia de las estrategias para la evaluación periódica de sus espacios y dotaciones.</t>
  </si>
  <si>
    <t>Porcentaje de eficiencia de las estrategias para la evaluación periódica de sus espacios y dotaciones.</t>
  </si>
  <si>
    <t>Priorizar cada de una  las estrategías planteadas para la evaluación periodica de sus espacios y dotaciones.</t>
  </si>
  <si>
    <t>Incrementarel nivel de efectividad del programa de inducción y acogida a estudiantes nuevos y sus familias y a otros que los rodean.</t>
  </si>
  <si>
    <t>Porcentaje de la efectividad del programa de inducción y acogida a estudiantes nuevos y sus familias y a otros que los rodean.</t>
  </si>
  <si>
    <t>Realizar actividades de  inducción y acogida a estudiantes nuevos y sus familias durante el año.</t>
  </si>
  <si>
    <t>Incrementar el nivel de efectividad de la estrategia para la identificación de actitudes de los estudiantes hacia el aprendizaje.</t>
  </si>
  <si>
    <t>Porcentaje de  efectividad de la estrategia para la identificación de actitudes de los estudiantes hacia el aprendizaje.</t>
  </si>
  <si>
    <t>Implementar estrategias que ayuden a incrementar la motivación e interes en los estudiantes.</t>
  </si>
  <si>
    <t>Incrementar el nivel de eficiencia del manual de convivencia en el cumplimiento de su papel en la gestión del clima institucional.</t>
  </si>
  <si>
    <t>Porcentaje de eficiencia del manual de convivencia en el cumplimiento de su papel en la gestión del clima institucional.</t>
  </si>
  <si>
    <t>Actualizar, divulgar y socializar periodicamente los ajustes que se realizan.</t>
  </si>
  <si>
    <t>Incrementar el nivel de efectividad de la política referida a las actividades curriculares.</t>
  </si>
  <si>
    <t>Porcentaje de efectividad de la política referida a las actividades curriculares.</t>
  </si>
  <si>
    <t>Continuar con los convenios establecidos con otras entidades y buscar ampliarlos.</t>
  </si>
  <si>
    <t>Académico</t>
  </si>
  <si>
    <t>Incrementar el nivel de efectividad del programa de promoción de  bienestar brindado a los alumnos.</t>
  </si>
  <si>
    <t>Porcentaje de efectividad del programade promoción de  bienestar brindado a los alumnos.</t>
  </si>
  <si>
    <t>Continuar con la  efectividad del programa de promoción de  bienestar brindado a los alumnos.</t>
  </si>
  <si>
    <t>Incrementar el nivel de capacidad operativa del comité de convivencia en el manejo de conflictos.</t>
  </si>
  <si>
    <t>Porcentaje de capacidad operativa del comité de convivencia en el manejo de conflictos.</t>
  </si>
  <si>
    <t>Ampliar a todas las sedes y jornadas la estrategia de conciliadores de aula. Continuar con el nivel de capacidad operativa del comité de convivencia en el manejo de conflictos. Convocar a reuniones periodicas del comité.</t>
  </si>
  <si>
    <t>Incrementar el nivel de efectividad de las políticas, mecanismos y recursos utilizados para la prevención de riesgos y manejo de casos difíciles.</t>
  </si>
  <si>
    <t>Porcentaje de efectividad de las políticas, mecanismos y recursos utilizados para la prevención de riesgos y manejo de casos difíciles.</t>
  </si>
  <si>
    <t>Incrementar las reuniones periódicas y extraordinarias para el manejo de casos difíciles. Continuar con  el nivel de efectividad de las políticas, mecanismos y recursos utilizados para la prevención de riesgos y manejo de casos difíciles.</t>
  </si>
  <si>
    <t>Aunar y coordinar esfuerzos entre el establecimiento y otros estamentos para cumplir su misión y lograr los objetivos específicos de su PEI y su plan de mejoramiento.</t>
  </si>
  <si>
    <t>Incrementar el nivel de efectividad de las políticas, procesos de comunicación e intercambio con las familias o acudientes.</t>
  </si>
  <si>
    <t>Porcentaje de efectividad de las políticas, procesos de comunicación e intercambio con las familias o acudientes.</t>
  </si>
  <si>
    <t>Actualizar las políticas, procesos de comunicación e intercambio con las familias o acudientes.</t>
  </si>
  <si>
    <t>Incrementar el nivel de efectividad de las políticas, procesos
de comunicación e intercambio con las autoridades
educativas.</t>
  </si>
  <si>
    <t>Porcentaje de efectividad de las políticas, procesos
de comunicación e intercambio con las autoridades
educativas.</t>
  </si>
  <si>
    <t>Actualizar  las políticas, procesos
de comunicación e intercambio con las autoridades
educativas.</t>
  </si>
  <si>
    <t>Incrementar el nivel de impacto de las alianzas y
acuerdos con diferentes entidades.</t>
  </si>
  <si>
    <t>Porcentaje de impacto de las alianzas y
acuerdos con diferentes entidades.</t>
  </si>
  <si>
    <t>Continuar con los convenios existentes y gestionar nuevas alianzas</t>
  </si>
  <si>
    <t xml:space="preserve">Incrementar el nivel de impacto de las alianzas con el sector productivo en el ámbito del fortalecimiento de las competencias de
los estudiantes. </t>
  </si>
  <si>
    <t xml:space="preserve">Porcentaje de impacto de las alianzas con el sector productivo en el ámbito del fortalecimiento de las competencias de
los estudiantes. </t>
  </si>
  <si>
    <t>PLAN DE MEJORAMIENTO DE LA GESTIÓN ACADEMICA</t>
  </si>
  <si>
    <t>Unidad de medida meta base</t>
  </si>
  <si>
    <t>Unidad de medida esperada</t>
  </si>
  <si>
    <t>Diseño pedagógico (curricular)</t>
  </si>
  <si>
    <t>Incrementar el nivel de articulación y coherencia del plan de estudios en cuanto a pertinencia, relevancia y calidad.</t>
  </si>
  <si>
    <t>Porcentaje de articulación y coherencia de las Mallas Curriculares y los proyectos transversales  en cuanto a la pertinencia, relevancia y calidad.</t>
  </si>
  <si>
    <t>1. Culminación por áreas para el ajuste de las mallas existentes al formato creado y acorde con los lineamientos y estándares. 2. Revisión de las mallas ajustadas que tengan coherencia con el PEI.  3. Seguimiento a la malla. 4. Actualizaciones y ajustes del Drive donde reposen las mallas curriculares por área al que tengan acceso todos los docentes. 5. Integrar al Drive los proyectos de aula y los poryectos pedagogicos transversales.</t>
  </si>
  <si>
    <t>1.Docentes de área. 2 Consejo Academico y jefes de área. 3. Coordanadores.  4. Docentes de área. 5. Jefes deárea.</t>
  </si>
  <si>
    <t>Incrementar el nivel de coherencia
y la articulación del enfoque metodológico
con el PEI, el plan de mejoramiento y las prácticas
de aula de sus docentes.</t>
  </si>
  <si>
    <t>Porcentaje de coherencia
y la articulación del enfoque metodológico
con el PEI y las prácticas
de aula de sus docentes.</t>
  </si>
  <si>
    <t xml:space="preserve">1. Jornada de reinducción sobre el modelo pedagógico Institucional, 2. Gestionar asesorias sobre el PEI y la aplicacióndel mismo con las escuelas de educación regional. 3. Talleres para la apropiación y aplicación de estrategias para la implementación del modelo pedagógico en el aula.  4. Actualización  y ajustes de las Mallas Curriculares por áreas en concordancia con el enfoque metodológico planteado en el PEI.  </t>
  </si>
  <si>
    <t>1. Rector,  Coordinación Académica  2. Rector, Consejo Directivo 3.  Rector  4. Jefe de área- Docentes</t>
  </si>
  <si>
    <t>Incrementar el nivel de pertinencia y funcionalidad de los procedimientos establecidos para la dotación, uso y mantenimiento de los recursos para el aprendizaje.</t>
  </si>
  <si>
    <t>Porcentaje de pertinencia y funcionalidad de los procedimientos establecidos para la dotación, uso y mantenimiento de los recursos para el aprendizaje.</t>
  </si>
  <si>
    <t xml:space="preserve">1. Creación un política institucional, defiendo los criterios  para la asignación de recursos para el aprendizaje. 2. Elaboración del listado de necesidades por áreas y presentación al Consejo Directivo de acuerdo a proyectos planteados por áreas. 3. Impulsar la creación de asociación de padres de familia para la consecusión de recursos. 4. Creación de convenios interinstitucionales, empresa privada, ongs, etc, para gestionar recursos. </t>
  </si>
  <si>
    <t xml:space="preserve">1. Consejo Directivo. Jefes de área -Consejo Directivo-Consejo Académico. 3 Rectoria, padres de familia. 4. Retctoria, Consejo Directivo, Sector productivo y fundaciones. </t>
  </si>
  <si>
    <t>Incrementar el cumplimiento de las horas efectivas de clase recibidas por los estudiantes.</t>
  </si>
  <si>
    <t>Porcentaje de cumplimiento de las horas efectivas de clase recibidas por los estudiantes.</t>
  </si>
  <si>
    <t>Cumplimiento dela Resolución de Calendario académico de la SEM y seguimiento de las coordinaciones.</t>
  </si>
  <si>
    <t>1. SEM, rectoria  y comunidad educativa.</t>
  </si>
  <si>
    <t>Incrementar la implementación
de la política de evaluación en cuanto a su aplicación por parte de los docentes,
como en su efecto sobre la diversidad de los estudiantes,
e introducción de ajustes.</t>
  </si>
  <si>
    <t>porcentaje de implementación
de la política de evaluación en cuanto a su aplicación por parte de los docentes,
como en su efecto sobre la diversidad de los estudiantes,
e introducción de ajustes.</t>
  </si>
  <si>
    <t>1. Actualizar y ajustar SIEE. 2. Realizar los ajustes a los métodos de evaluación establecidos en el SIEE teniendo en cuenta los Saberes a evaluar, sus respectivos porcentajes, estudiantes de situación de deserción escolar y educación para estudiantes con capacidades diferentes.</t>
  </si>
  <si>
    <t>1. Consejo Directivo, Consejo Academico. 2. Directivos docentes, docentes, orientación escolar, docente de apoyo pedagogico y docente del programa todos aprender.</t>
  </si>
  <si>
    <t xml:space="preserve">Prácticas pedagógicas </t>
  </si>
  <si>
    <t>Organizar las actividades de la institución educativa para lograr que los estudiantes aprendan y desarrollen sus competencias.</t>
  </si>
  <si>
    <t>Incrementar el nivel de coherencia y articulación de las opciones didácticas que
utiliza en función del enfoque metodológico, las prácticas de aula de sus docentes, el PEI y el plan
de estudios.</t>
  </si>
  <si>
    <t>Porcentaje de coherencia y articulación de las opciones didácticas que
utiliza en función del enfoque metodológico, las prácticas de aula de sus docentes, el PEI y el plan de estudios.</t>
  </si>
  <si>
    <t>1. Actualización de los Mallas Curriculares Trimestrales en cada área. 2 implementación de proyectos transversales y seguimiento a los mismos. 3 Aplicación de proyectos de Aula.</t>
  </si>
  <si>
    <t>1.Docentes. 2. Jefes de área. 3. Docentes.</t>
  </si>
  <si>
    <t>Incrementar el nivel de impacto de las tareas escolares en los aprendizajes de los estudiantes y ajuste de su política.</t>
  </si>
  <si>
    <t>Porcentaje de impacto de las tareas escolares en los aprendizajes de los estudiantes y ajuste de su política.</t>
  </si>
  <si>
    <t xml:space="preserve">1. Planeación de las actividades escolares teniendo en cuenta los ajustes en las mallas y los instrumentos de aprendizaje. </t>
  </si>
  <si>
    <t>1. Coordinador Académico. Docentes.</t>
  </si>
  <si>
    <t>Incrementar el nivel de articulación entre la política sobre el uso de los recursos para el aprendizaje y su propuesta pedagógica, y realización de ajustes a la misma con base en los resultados de los estudiantes.</t>
  </si>
  <si>
    <t>Porcentaje de articulación entre la política sobre el uso de los recursos para el aprendizaje y su propuesta pedagógica, y realización de ajustes a la misma con base en los resultados de los estudiantes.</t>
  </si>
  <si>
    <t>Revisión de los resultados de cada uno de los trimestres académicos para proponer ajustes a su proceso.</t>
  </si>
  <si>
    <t>1 Consejo Académico, Consejo Académico, Docentes, Consejo Académico-Padres de Familia</t>
  </si>
  <si>
    <t>Incremento de la efectividad de la política de distribución del tiempo curricular y extracurricular para el aprendizaje.</t>
  </si>
  <si>
    <t>Porcentaje de efectividad de la política de distribución del tiempo curricular y extracurricular para el aprendizaje.</t>
  </si>
  <si>
    <t>Cumplimiento del cronograma institucional según las resoluciones del MEN y la SEM de acuerdo al contexto y las necesidades de la comunidad educativa.</t>
  </si>
  <si>
    <t>1.Consejo Directivo, Consejo Académico, Docentes, Estudiantes, Padres de Familia</t>
  </si>
  <si>
    <t>c</t>
  </si>
  <si>
    <t>Concretar los actos de enseñanza y aprendizaje en el aula de clase.</t>
  </si>
  <si>
    <t>Incrementar el nivel de efectividad de la estrategia de seguimiento a las relaciones de aula.</t>
  </si>
  <si>
    <t>Porcentaje de efectividad de la estrategia de seguimiento a las relaciones de aula.</t>
  </si>
  <si>
    <t>1. Aplicación de las estrategias establecidas y la implementación de otras de acuerdo con los resultados académicos proyectados desde la coordinación. 2. Socialización de los resultados de las pruebas internas.</t>
  </si>
  <si>
    <t>1. Coordinaciones. 2. Docentes</t>
  </si>
  <si>
    <t>Incrementar el nivel de eficiencia de la estrategia de planeación de clases.</t>
  </si>
  <si>
    <t>Porcentaje de eficiencia de la estrategia de planeación de clases.</t>
  </si>
  <si>
    <t>1. Aplicación y seguimiento a los planeamientos de Mallas Curriculares.</t>
  </si>
  <si>
    <t>1. Coordinaciones. 2 Docentes.</t>
  </si>
  <si>
    <t>Incrementar el nivel de efectividad del seguimiento  de las prácticas de aula,  verificación e impacto en los aprendizajes de los estudiantes y  del desempeño de los docentes.</t>
  </si>
  <si>
    <t>Porcentaje de efectividad del seguimiento  de las prácticas de aula,  verificación e impacto en los aprendizajes de los  studiantes y  del desempeño
de los docentes.</t>
  </si>
  <si>
    <t>1. Análisis de resultados académicos en cada trimestre. 2. Socialización de los resultados. 3. Aplicación de los resultados a los planes de mejoramiento institucional.</t>
  </si>
  <si>
    <t>1. Consejo Academico. 2. Docentes</t>
  </si>
  <si>
    <t>Incrementar el nivel de efectividad del sistema de evaluación institucional del rendimiento académico.</t>
  </si>
  <si>
    <t>Porcentaje de efectividad del sistema de evaluación institucional del rendimiento académico.</t>
  </si>
  <si>
    <t>Analisis comparativo de los resultados de la Evaluación Institucional de los años 2021 al 2022</t>
  </si>
  <si>
    <t>Directivos , Docentes</t>
  </si>
  <si>
    <t xml:space="preserve">Definir los resultados de las actividades en términos de asistencia de los estudiantes, calificaciones, pertinencia de la formación recibida, promoción y recuperación de problemas de aprendizaje. </t>
  </si>
  <si>
    <t>Incrementar el nivel de efectividad del sistema de seguimiento de los resultados académicos.</t>
  </si>
  <si>
    <t>Porcentaje de efectividad del sistema de seguimiento de los resultados académicos.</t>
  </si>
  <si>
    <t>Analisis de los índices de aprobación y no promoción de estudiantes por grado al finalizar el año escolar.</t>
  </si>
  <si>
    <t>Docentes , DIRECTIVOS</t>
  </si>
  <si>
    <t>Incrementar el nivel de efectividad de la estrategia de seguimiento los resultados de las evaluaciones externas.</t>
  </si>
  <si>
    <t>Porcentaje de efectividad de la estrategia de seguimiento los resultados de las evaluaciones externas.</t>
  </si>
  <si>
    <t>Analisis de los resultados de Pruebas externas(Saber-Evaluar para Avanzar) para su uso en búsqueda de mejores resultados con apropiación por los docentes en cada area.</t>
  </si>
  <si>
    <t>Directivos y docentes</t>
  </si>
  <si>
    <t>Incrementar el alcance de la política de control y tratamiento del ausentismo.</t>
  </si>
  <si>
    <t>Porcentaje de alcance de la política de control y tratamiento del ausentismo.</t>
  </si>
  <si>
    <t>Seguimiento a través de los controles diarios de asistencia, manejo del observador del estudiante e informacion a los padres de familia.</t>
  </si>
  <si>
    <t>Docentes, Coordinadores ,Padres de familia</t>
  </si>
  <si>
    <t>Incrementar el nivel de efectividad de la estrategia de identificación de los efectos de las actividades de recuperación.</t>
  </si>
  <si>
    <t>Porcentaje de efectividad de la estrategia de identificación de los efectos de las actividades de recuperación.</t>
  </si>
  <si>
    <t>Desarrollo de estrategias para la implementación de actividades de nivelación.</t>
  </si>
  <si>
    <t>Consejo académico, Docentes</t>
  </si>
  <si>
    <t>Incrementar el nivel de efectividad de la planeación de actividades de apoyo pedagógico para estudiantes con dificultades de aprendizaje.</t>
  </si>
  <si>
    <t>Porcentaje de efectividad de la planeación de actividades de apoyo pedagógico para estudiantes con dificultades de aprendizaje.</t>
  </si>
  <si>
    <t>Identificación de los casos basados en el proceso pedagógico y resultados académicos. Socialización, registro y seguimiento a estudiantes de inclusión.</t>
  </si>
  <si>
    <t>Docentes de área y clase. Orientación Escolar.</t>
  </si>
  <si>
    <t>Incrementar el nivel de efectividad del plan de seguimiento a egresados.</t>
  </si>
  <si>
    <t>Porcentaje de efectividad del plan de seguimiento a egresados.</t>
  </si>
  <si>
    <t>1. Creación de base de datos institucional sobre los datos de egresado. 2. Recolectar información sobre los datos de contacto, correo, número telefónico y redes sociales de los egresados. 3. Desde el sistema integra organizar una base de datos que contenga los datos de los estudiantes por cada año.</t>
  </si>
  <si>
    <t>1. Orientadora Escolar  2. Representante de egresados 3. Secretaría Académica</t>
  </si>
  <si>
    <t>PLAN DE MEJORAMIENTO DE LA GESTIÓN ADMINISTRATIVA Y FINANCIERA</t>
  </si>
  <si>
    <t>Dar el apoyo necesario a los procesos de matrícula, boletines y carpetas de los estudiantes para lograr un buen funcionamiento de la institución.</t>
  </si>
  <si>
    <t>Incrementar el nivel de eficiencia del proceso de matrícula.</t>
  </si>
  <si>
    <t>Porcentaje de eficiencia del proceso de matrícula.</t>
  </si>
  <si>
    <t>Implementar un sistema de evaluacion que permita conocer el nivel de satisfaccion de las familias en cuanto al proceso de matricula para propiciar su mejoramiento. Exigir el cumplimiento de las fechas indicadas en el proceso de matricula de estudiantes antiguos para abrir la cobertura de nuevos cupos.</t>
  </si>
  <si>
    <t>Docentes-directivos</t>
  </si>
  <si>
    <t>Incrementar la eficiencia del sistema desde archivo  académico en cuanto a su existencia, funcionalidad y seguridad.</t>
  </si>
  <si>
    <t>Porcentaje de eficiencia del sistema de de archivo  académico en cuanto a su existencia, funcionalidad y seguridad.</t>
  </si>
  <si>
    <t xml:space="preserve">Implementar un proceso que optimice el archivo academico en cuanto a su existencia, funcionalidad y seguridad. </t>
  </si>
  <si>
    <t xml:space="preserve">Secretaria academica. Directivos. </t>
  </si>
  <si>
    <t>Incrementar el nivel de eficiencia del sistema de expedición de los boletines de calificaciones ajustado a las normas oficiales vigentes.</t>
  </si>
  <si>
    <t>Porcentaje de eficiencia del sistema de expedición de los boletines de calificaciones ajustado a las normas oficiales vigentes.</t>
  </si>
  <si>
    <t>Apropiarse del proceso de autogestion por parte de los padres de familia para que ellos se conviertan en actores directos del procedimiento referente a los informes académicos.</t>
  </si>
  <si>
    <t>Padres de familia</t>
  </si>
  <si>
    <t>Garantizar buenas condiciones de infraestructura y dotación para una adecuada prestación de los servicios.</t>
  </si>
  <si>
    <t>Incrementar el nivel de eficiencia del programa de mantenimiento de la planta física.</t>
  </si>
  <si>
    <t>Porcentaje de eficiencia del programade mantenimiento de la planta física.</t>
  </si>
  <si>
    <t>Gestionar recursos adicionales que permitan la implementacion del programa de mantenimiento de la planta fisica que optimicen la prestacion del servicio educativo en cada una de las sedes. Elaborar el plan de mantenimiento de planta fisica priorizando las  necesidades de cada una de las sedes.</t>
  </si>
  <si>
    <t>Incrementar el nivel de alcance del programa de adecuación y embellecimiento de la planta física.</t>
  </si>
  <si>
    <t>Porcentaje del alcance del programa de adecuación y embellecimiento de la planta física.</t>
  </si>
  <si>
    <t>Implementar acciones que permitan el embellecimiento de las sedes del colegio (pintura, goteras, canales, baños. etc).</t>
  </si>
  <si>
    <t>Incrementar el nivel de alcance del plan de uso de cada uno de los espacios físicos y diseño de acciones de optimización.</t>
  </si>
  <si>
    <t>Porcentaje de alcance del plan de uso de cada uno de los espacios físicos y diseño de acciones de optimización.</t>
  </si>
  <si>
    <t>Optimizar un plan que permita el uso adecuado de los espacios con que cuenta cada una de las sedes. Gestionar ante la secretaria de educacion recursos para la cubierta de la cancha.(Sede B)</t>
  </si>
  <si>
    <t>Directivas-alcaldia municipal-Junta de accion comunal.</t>
  </si>
  <si>
    <t>Incrementar el nivel de eficiencia del plan de necesidades y para la adquisición de los recursos de aprendizaje.</t>
  </si>
  <si>
    <t>Porcentaje de eficiencia del plan de necesidades para la adquisición de los recursos de aprendizaje.</t>
  </si>
  <si>
    <t>Socializar y ejecutar el plan de eficiencia para la adquisicion de recursos de aprendizaje. (video beam, televisores, equipos de amplificacion, conectividad)</t>
  </si>
  <si>
    <t>Directivas</t>
  </si>
  <si>
    <t>Incrementar el nivel de operatividad del
proceso de adquisición y suministro de insumos
en función de la propuesta pedagógica.</t>
  </si>
  <si>
    <t>Porcentaje de operatividad del
proceso de adquisición y suministro de insumos
en función de la propuesta pedagógica.</t>
  </si>
  <si>
    <t>Socializar y ejecutar el plan de eficiencia para la adquisicion de recursos de aprendizaje. (video beam, televisores, equipos de amplificacion, conectividad). Incrementar presupuesto para la compra y actualizacion de equipos,  componentes electricos y electronicos.</t>
  </si>
  <si>
    <t>Incrementar el nivel de efectividad del programa de mantenimiento preventivo y correctivo
de los equipos y recursos para el aprendizaje.</t>
  </si>
  <si>
    <t>Porcentaje de efectividad del programa de mantenimiento preventivo y correctivo
de los equipos y recursos para el aprendizaje.</t>
  </si>
  <si>
    <t xml:space="preserve">Realizar un seguimiento continuo al programa de mantenimiento preventivo y correctivo de los equipos y recursos con que cuenta la institucion para el aprendizaje. Implementar un registro para el seguimiento del uso y prestamo de los recursos con que cuenta la institucion.  </t>
  </si>
  <si>
    <t xml:space="preserve">Directivas </t>
  </si>
  <si>
    <t>Incrementar el nivel de operatividad de la estrategia de revisión y actualización del panorama de riesgos.</t>
  </si>
  <si>
    <t>Porcentaje de operatividad de la estrategia de revisión y actualización del panorama de riesgos.</t>
  </si>
  <si>
    <t>Ejecutar el seguimiento de las acciones de promocion y prevencion en materia de riesgos. Seguir difundiendo actividades de promocion con los estudiantes especialmente en las actividades de prevencion</t>
  </si>
  <si>
    <t>Directivas -SEM</t>
  </si>
  <si>
    <t>Asegurar la adecuada prestación de los servicios complementarios disponibles en la institución educativa para facilitar la asistencia de los estudiantes, mejorar sus procesos de aprendizaje y desarrollar sus competencias.</t>
  </si>
  <si>
    <t>Incrementar el nivel de eficiencia del programa servicios complementarios y recursos.</t>
  </si>
  <si>
    <t>Porcentaje de eficiencia del programa servicios complementarios y recursos.</t>
  </si>
  <si>
    <t>Gestionar la adecuacion de los servicios complementarios y recursos.</t>
  </si>
  <si>
    <t>Incrementar el nivel de efectividad de la estrategia de apoyo a los estudiantes que
presentan bajo desempeño académico o con dificultades de interacción.</t>
  </si>
  <si>
    <t>Porcentaje de efectividad de la estrategia de apoyo a los estudiantes que
presentan bajo desempeño académico o con dificultades de interacción.</t>
  </si>
  <si>
    <t>Continuar con las estrategias de apoyo a los estudiantes para que puedan superar sus dificultades. Diseñar estrategias que promuevan la participacion activa de los padres de familia y/o acudientes en todas las actividades programadas por la institucion para la formacion integral de los educandos.</t>
  </si>
  <si>
    <t>Directivos-cordinadores -docentes-psicorientación.</t>
  </si>
  <si>
    <t>Garantizar buenas condiciones de trabajo y desarrollo profesional a las personas vinculadas al establecimientoeducativo.</t>
  </si>
  <si>
    <t>Incrementar el nivel de eficiencia del proceso de definición de   perfiles del personal docente.</t>
  </si>
  <si>
    <t>Porcentaje de eficiencia del proceso de definición de   perfiles del personal docente.</t>
  </si>
  <si>
    <t>Continuar con el proceso de asignacion academica segun los perfiles profesionales.</t>
  </si>
  <si>
    <t>Directivos-Cordinadores</t>
  </si>
  <si>
    <t>Incrementar el nivel de eficiencia de la estratégiade inducción y reinducción del personal.</t>
  </si>
  <si>
    <t>Porcentaje de eficiencia de la estratégiade inducción y reinducción del personal.</t>
  </si>
  <si>
    <t>Mantener las estrategias de reinduccion e induccion del personal.</t>
  </si>
  <si>
    <t>Incrementar el nivel de eficiencia del
programa de formación y capacitación del personal.</t>
  </si>
  <si>
    <t>Porcentaje de eficiencia del
programa de formación y capacitación del personal.</t>
  </si>
  <si>
    <t>Gestionar y abrir espacios para procesos de capacitacion docente con personal idoneo que conozca el contexto.</t>
  </si>
  <si>
    <t>Incrementar el nivel de efectividad de los
criterios de asignación académica de los docentes y de sus ajustes.</t>
  </si>
  <si>
    <t>Porcentaje de efectividad de los
criterios de asignación académica de los docentes y de sus ajustes.</t>
  </si>
  <si>
    <t>Entrega de la asignacion academica, al finalizar el año escolar.</t>
  </si>
  <si>
    <t>Incrementar el nivel de operatividad de la estrategia para la identificación del personal vinculado con la filosofía, principios, valores y objetivos institucionales.</t>
  </si>
  <si>
    <t>Porcentaje de operatividad de la estrategia para la identificación del personal vinculado con la filosofía, principios, valores y objetivos institucionales.</t>
  </si>
  <si>
    <t>Mantener las actividades que dan sentido de pertenencia a la insitucion.</t>
  </si>
  <si>
    <t>Directivas-cordinacion</t>
  </si>
  <si>
    <t>Incrementar el nivel de eficiencia del proceso de evaluación de docentes, directivos y personal administrativo, y de  los resultados de las
acciones de mejoramiento.</t>
  </si>
  <si>
    <t>Porcentaje de eficiencia del proceso de evaluación de docentes, directivos y personal administrativo, y de  los resultados de las
acciones de mejoramiento.</t>
  </si>
  <si>
    <t>Continuar con el proceso de evaluacion docente respetando la jornada laboral.</t>
  </si>
  <si>
    <t>Incrementar el nivel de eficiencia de la  estrategia de reconocimiento al personal vinculado.</t>
  </si>
  <si>
    <t>Porcentaje de eficiencia de la  estrategia de reconocimiento al personal vinculado.</t>
  </si>
  <si>
    <t>Fortalecer los estimulos y reconocimientos a la labor docente</t>
  </si>
  <si>
    <t>Porcentaje de alcance de los planes de investigación y busqueda de fuentes de financiación para su realización.</t>
  </si>
  <si>
    <t>Porcentaje de eficiencia de los planes de investigación y busqueda de fuentes de financiación para su realización.</t>
  </si>
  <si>
    <t>Fortalecer los convenios con las instituciones de educacion superior para implementar y crear los proyectos de investigacion.</t>
  </si>
  <si>
    <t>Directivos</t>
  </si>
  <si>
    <t>Incrementar el nivel de eficiencia de las estrategias de mediación de conflictos de acuerdo con las necesidades.</t>
  </si>
  <si>
    <t>Porcentaje de eficiencia de las estrategias de mediación de conflictos deacuerdo a las necesidades.</t>
  </si>
  <si>
    <t>Actualizar y cumplir  con lo establecido en el manual de convivencia acerca del procedimiento de la resocolucion de conflictos, siguiendo el conducto regular establecido por los terminos de la ley y la insitucion. Generar estrategias que con lleven al mejoramiento del ambiente y el clima escolar y laboral.</t>
  </si>
  <si>
    <t>Directivas - cordinacion -docentes</t>
  </si>
  <si>
    <t>Incrementar el nivel de efectividad del
programa de bienestar del personal vinculado.</t>
  </si>
  <si>
    <t>Porcentaje de efectividad del
programa de bienestar del personal vinculado.</t>
  </si>
  <si>
    <t xml:space="preserve">Promover actividades que propendan el mejoramiento del bienestar laboral de todo el personal de la comunidad educativa. </t>
  </si>
  <si>
    <t>Dar soporte financiero y contable para el adecuado desarrollo de las actividades del establecimiento educativo.</t>
  </si>
  <si>
    <t>Incrementar el nivel de efectividad de los procedimientos para la elaboración del presupuesto.</t>
  </si>
  <si>
    <t>Porcentaje de efectividad de los procedimientos para la elaboración del presupuesto.</t>
  </si>
  <si>
    <t>Establecer prioridades al momento de la asignacion presupuestal teniendo en cuenta las necesidades mas apremiantes de cada sede.</t>
  </si>
  <si>
    <t>Incrementar el nivel de efectividad del sistema contable, en cuanto a sus soportes; informes financieros; control financiero.</t>
  </si>
  <si>
    <t>Porcentaje de efectividad del sistema contable, en cuanto a sus soportes; informes financieros; control financiero.</t>
  </si>
  <si>
    <t>Mantener la socializacion de los procesos financieros y contables de la institucion.</t>
  </si>
  <si>
    <t>Incrementar el nivel de efectividad de los  los procesos de recaudo de ingresos y de realización de los gastos.</t>
  </si>
  <si>
    <t>Porcentaje de efectividad de los procesos de recaudo de ingresos y de realización de los gastos.</t>
  </si>
  <si>
    <t>Mantener los sistemas de recaudo deacuerdo a los lineamientos legales.</t>
  </si>
  <si>
    <t>Directivas - pagaduria -contaduria</t>
  </si>
  <si>
    <t>Incrementar el nivel de eficiencia de la estrategia de revisión y seguimiento de resultados de informes financieros.</t>
  </si>
  <si>
    <t>Porcentaje eficiencia de la estrategia de revisión y seguimiento de resultados de informes financieros.</t>
  </si>
  <si>
    <t>Mantener el proecentaje de eficiencia en la revision y seguimiento de los informes financieros.</t>
  </si>
  <si>
    <t>GESTIÓN</t>
  </si>
  <si>
    <t>PLAN DE MEJORAMIENTO DE LA GESTIÓN DE LA COMUNIDAD</t>
  </si>
  <si>
    <t>Buscar que todos los estudiantes independientemente de su situación personal, social y cultural reciban una atención apropiada y pertinente que responda a sus expectativas.</t>
  </si>
  <si>
    <t>Incrementar el nivel de efectividad de los modelos pedagógicos diseñados para la atención a la población que experimenta barreras.</t>
  </si>
  <si>
    <t>Porcentaje de efectividad de los modelos pedagógicos diseñados para la atención a la población que experimenta barreras.</t>
  </si>
  <si>
    <t>Fortalecer el proceso de corresponsabilidad entre padres y miembros de la institución educativa. Remisión ante comisaria por el incumplimiento a los acuerdos o compromisos por parte de los padres de familia. Socializacion de la condición de los estudiantes con barreras de aprendizaje. Solicitud de disminuir la cantidad de estudiantes en los grupos donde se presenten niños con N.E.E. Formación continua docente en educación inclusiva.</t>
  </si>
  <si>
    <t>Enero 30 del 2023</t>
  </si>
  <si>
    <t>Noviembre 30 del 2023</t>
  </si>
  <si>
    <t>Padres de familia, directivos docentes, docentes, profesional de apoyo pedagógico (SEM).</t>
  </si>
  <si>
    <t>Incrementar el nivel de efectividad de las estrategias pedagógicas diseñadas para atender a las poblaciones pertenecientes a los grupos étnicos.</t>
  </si>
  <si>
    <t>Porcentaje de efectividad de las estrategias pedagógicas diseñadas para atender a las poblaciones pertenecientes a los grupos étnicos.</t>
  </si>
  <si>
    <t>Continuar con actividades de aceptación y tolerancia a la diversidad étnica, sin generar estigmas o etiquetas</t>
  </si>
  <si>
    <t>Comunidad educativa</t>
  </si>
  <si>
    <t>Incrementar el nivel de efectividad de las políticas y programas para recoger las expectativas de todos lo  estudiantes.</t>
  </si>
  <si>
    <t>Porcentaje de efectividad de las políticas y programas para recoger las expectativas de todos lo  estudiantes.</t>
  </si>
  <si>
    <t>Generar estrategias para fortalecer el sentido de pertenencia en la institución. Darle la funcionalidad o cumplimiento al consejo estudiantil</t>
  </si>
  <si>
    <t>Docentes del área de Ciencias Sociales y Comunidad educativa</t>
  </si>
  <si>
    <t>Incrementar el nivel de eficiencia de los procesos relacionados con los proyectos de vida de sus estudiantes.</t>
  </si>
  <si>
    <t>Porcentaje de eficiencia de los procesos relacionados con los proyectos de vida de sus estudiantes.</t>
  </si>
  <si>
    <t>Fortalecer el proyecto de vida de los estudiantes. Ejecutar direcciones de grupo con mayor frecuencia correspondiente al área de  Ética y valores, con temas que formen al estudiante.</t>
  </si>
  <si>
    <t>Poner a disposición de la comunidad educativa un conjunto de servicios para apoyar su bienestar.</t>
  </si>
  <si>
    <t>Incrementar el nivel de efectividad de los programas de la escuela de padres.</t>
  </si>
  <si>
    <t>Porcentaje de efectividad de los programas de la escuela de padres.</t>
  </si>
  <si>
    <t xml:space="preserve">institucionalizar la  escuela de padres, soportada en el PEI. Asignación academica del área de Ética y valores sea dada al director de grupo, para fortalecer la asistencia y participación en las escuelas de padres. </t>
  </si>
  <si>
    <t>Incrementar el nivel de eficiencia de los programas de  participación de la comunidad en la vida institucional.</t>
  </si>
  <si>
    <t>Porcentaje de eficiencia de los programas de  participación de la comunidad en la vida institucional.</t>
  </si>
  <si>
    <t xml:space="preserve">Fortalecer servicios y actividades que involucren la comunidad. Ejemplo: Feria de imprendimiento familiar, Feria de la ciencia, Semana cultural, artística y recreativa. </t>
  </si>
  <si>
    <t>Incrementar el nivel de efectividad del programa de servicios que ofrece la institución a la comunidad.</t>
  </si>
  <si>
    <t>Porcentaje de efectividad del programa de servicios que ofrece la institución a la comunidad.</t>
  </si>
  <si>
    <t xml:space="preserve">Crear la asociación de padres de familia, para contar con el apoyo en el mantenimiento de la institución educativa. Gestionar con el sector productivo recursos economicos para el mantenimiento de la planta física.  </t>
  </si>
  <si>
    <t>Incrementar el nivel de impacto del servicio social estudiantil.</t>
  </si>
  <si>
    <t>Porcentaje de impacto del servicio social estudiantil.</t>
  </si>
  <si>
    <t xml:space="preserve">Fortalecer accciones de control, seguimiento y evaluación del servicio social prestado por los estudiantes  siguiendo las directrices del MEN (10° &amp; 11°). </t>
  </si>
  <si>
    <t>Docentes directivos, dorcentes ry estudiantes</t>
  </si>
  <si>
    <t>Contar con instancias de apoyo a la institución educativa que favorezcan una sana convivencia basada en el respeto por los demás, la tolerancia y la valoración de las diferencias.</t>
  </si>
  <si>
    <t>Incrementar el nivel de efectividad de los mecanismos para evaluar las formas y demandas de participación del estudiantado.</t>
  </si>
  <si>
    <t>Porcentaje de efectividad de los mecanismos para evaluar las formas y demandas de participación del estudiantado.</t>
  </si>
  <si>
    <t>Realizar evaluación a los procesos de la participación estudiantil
Mayor conocimiento y dominio de la ruta de atención inegral para la convivencia escolar
Promover la cultura del sentido de pertenencia en la comunidad VIFEGONISTA</t>
  </si>
  <si>
    <t>Incrementar el nivel de efectividad de los  mecanismos para evaluar el papel y el funcionamiento de la asamblea y el consejo de padres de familia.</t>
  </si>
  <si>
    <t>Porcentaje de efectividad de los  mecanismos para evaluar el papel y el funcionamiento de la asamblea y el consejo de padres de familia.</t>
  </si>
  <si>
    <t xml:space="preserve">Fortalecer la participación de los padres de familia en el gobierno escolar a través de la creación de la asociación, consejo y asamblea de padres  </t>
  </si>
  <si>
    <t>Incrementar el nivel de efectividad de participación y de coherencia de los padres de familia con los grandes propósitos institucionales.</t>
  </si>
  <si>
    <t>Porcentaje de efectividad de participación y de coherencia de los padres de familia con los grandes propósitos institucionales.</t>
  </si>
  <si>
    <t>Incrementar espacios de participación  que involucren a las familias en el desarrollo de actividades académicas y culturales, para el logro de los objetivos institucionales</t>
  </si>
  <si>
    <t>Disponer de estrategias para prevenir posibles riesgos que podrían afectar el buen funcionamiento de la institución y el bienestar de la comunidad educativa.</t>
  </si>
  <si>
    <t>Incrementar el nivel de eficiencia de los programas de prevención de riesgos físicos de la institución.</t>
  </si>
  <si>
    <t>Porcentaje de eficiencia de los programas de prevención de riesgos físicos de la institución.</t>
  </si>
  <si>
    <t>Involucrar a toda la comunidad educativa en las actividades de prevención de riesgos físicos de la institución</t>
  </si>
  <si>
    <t>Incrementar el nivel de efectividad de los programas de prevención de riesgos psicosociales.</t>
  </si>
  <si>
    <t>Porcentaje de efectividad de los programas de prevención de riesgos psicosociales.</t>
  </si>
  <si>
    <t xml:space="preserve">Involucrar a toda la comunidad educativa en las actividades de prevención de riesgos psicosociales y evaluar el impacto de las acciones realizadas 
Socializar e implementar rutas de atención de la institución para situaciones puntuales  (prevención de SPA, suicidio, violencia sexual y  escolar) a través de direcciones de grupo, escuela de padres y orientación escolar 
Capacitación continua en riesgos psicosociales a docentes </t>
  </si>
  <si>
    <t>Directivos docentes y docentes</t>
  </si>
  <si>
    <t>Incrementar el nivel de efectividad de los planes de seguridad.</t>
  </si>
  <si>
    <t>Porcentaje de efectividad de los planes de seguridad.</t>
  </si>
  <si>
    <t xml:space="preserve">
Gestionar apoyo, capacitación y acompañamiento a entidades (defensa civil, bomberos, hospital entre otros) en la implementación del proyecto trasversal de riesgos </t>
  </si>
  <si>
    <t>PLAN DE MEJORAMIENTO DE LAS GESTIÓNES INSTITUCIONALES</t>
  </si>
  <si>
    <t>GESTIÓN DIRECTIVA</t>
  </si>
  <si>
    <t>GESTIÓN ACADÉMICA</t>
  </si>
  <si>
    <t>GESTIÓN ADMINISTRATIVA Y FINANCIERA</t>
  </si>
  <si>
    <t>GESTIÓN COMUNITARIA</t>
  </si>
  <si>
    <t>EJECUCIÓN PLAN DE MEJORAMIENTO GESTIÓN DIRECTIVA</t>
  </si>
  <si>
    <t xml:space="preserve">NÚMERO DE ACCIONES </t>
  </si>
  <si>
    <t>ACTUACIÓN SOBRE LOS RESULTADOS DEL PLAN DE MEJORAMIENTO</t>
  </si>
  <si>
    <t>Alcance de las Metas</t>
  </si>
  <si>
    <t>Nivel de satisfacción</t>
  </si>
  <si>
    <t>PROGRAMADAS</t>
  </si>
  <si>
    <t>EJECUTADAS</t>
  </si>
  <si>
    <t>% EJECUTADAS</t>
  </si>
  <si>
    <t>NO EJECUTADAS</t>
  </si>
  <si>
    <t>% NO EJECUTADAS</t>
  </si>
  <si>
    <t>REFERENTES DE LAS EVIDENCIAS</t>
  </si>
  <si>
    <t>OPINIÓN SOBRE LOS RESULTADOS</t>
  </si>
  <si>
    <t>META CUMPLIDA SI      NO</t>
  </si>
  <si>
    <t>CAUSAS DE LAS DESVIACIONES</t>
  </si>
  <si>
    <t>ACCIONES DE MEJORA</t>
  </si>
  <si>
    <t>#</t>
  </si>
  <si>
    <t>FECHA DE INICIO</t>
  </si>
  <si>
    <t>FECHA FINALIZACIÓN</t>
  </si>
  <si>
    <t>Establecer los lineamientos que orientan la acción institucional en todos y cada uno de sus ámbitos de trabajo</t>
  </si>
  <si>
    <t>Actas de reuniones  1, 2</t>
  </si>
  <si>
    <t>Gestión estratégica</t>
  </si>
  <si>
    <t>Generar un ambiente sano y agradable que propicie el desarrollo de los estudiantes, así como los aprendizajes y la onvivencia entre todos los integrantes de la institución.</t>
  </si>
  <si>
    <t>Relaciones con el entorno</t>
  </si>
  <si>
    <t>GENERAL</t>
  </si>
  <si>
    <t>EJECUCIÓN PLAN DE MEJORAMIENTO GESTIÓN ACADÉMICA</t>
  </si>
  <si>
    <t>Definir lo que los estudiantes van a aprender en cada área, asignatura, grado y proyecto transversal, el momento en el que lo van a aprender, los recursos a emplear, y la forma de evaluar los aprendizajes.</t>
  </si>
  <si>
    <t>Prácticas pedagógicas</t>
  </si>
  <si>
    <t>Organizar las actividades de la institución educativa para lograr que los estudiantes aprendan y desarrollen sus  ompetencias.</t>
  </si>
  <si>
    <t>Seguimiento académico</t>
  </si>
  <si>
    <t>Definir los resultados de las actividades en términos de asistencia de los estudiantes, calificaciones, pertinencia de la formación recibida, promoción y recuperación de problemas de aprendizaje.</t>
  </si>
  <si>
    <t>EJECUCIÓN PLAN DE MEJORAMIENTO GESTIÓN ADMINISTRATIVA Y FINANCIERA</t>
  </si>
  <si>
    <t xml:space="preserve">Apoyo a la gestión académica </t>
  </si>
  <si>
    <t>Garantizar buenas condiciones de trabajo y desarrollo profesional a las personas vinculadas al establecimiento educativo.</t>
  </si>
  <si>
    <t>EJECUCIÓN PLAN DE MEJORAMIENTO GESTIÓN DE LA COMUNIDAD</t>
  </si>
  <si>
    <t>EJECUCIÓN PLAN DE MEJORAMIENTO DE LAS GESTIONES INSTITUCIONALES</t>
  </si>
  <si>
    <t>ÁREAS DE GESTIÓN</t>
  </si>
  <si>
    <t>GESTIÓN ADM. Y FINANCIERA</t>
  </si>
  <si>
    <t>GESTIÓN DE LA COMUNIDAD</t>
  </si>
  <si>
    <t>ESTADO DE LOS PROCESOS Y COMPONENTES</t>
  </si>
  <si>
    <t>AREA DE GESIÓN ACADÉMICA</t>
  </si>
  <si>
    <t>AREA DE GESIÓN ADMINISTRATIVA Y FINANCIERA</t>
  </si>
  <si>
    <t>AREA DE GESIÓN DE LA COMUNIDAD</t>
  </si>
  <si>
    <t>ESTADO COMPARATIVO DE LA ÁREAS DE GESTIÓN INSTITUCIONAL</t>
  </si>
  <si>
    <t>PUNTUACIONES Y PORCENTAJES DE LAS ÁREAS DE GESTIÓN INSTITUCIONAL</t>
  </si>
  <si>
    <t>COMPARACION DE LAS PUNTUACIONES Y PORCENTAJES DE LAS ÁREAS DE GESTIÓN CON LAS DEL  ESTADO INSTITUCIONAL</t>
  </si>
  <si>
    <t>PUNTUACIONES ALCANZADAS, PUNTUACIONES Y PORCENTAJES PENDIENTES PARA LOGRAR LA META</t>
  </si>
  <si>
    <t>PLAN DE MEJORAMIENTO DE LA GESTIÓN DIRECTIVA  POR PROCESOS</t>
  </si>
  <si>
    <t>ESPERANZA DE ALCANCE DE LAS METAS EN EL ANO 2010</t>
  </si>
  <si>
    <t>PLAN DE MEJORAMIENTO DE LA GESTIÓN DIRECTIVA POR PROCESOS</t>
  </si>
  <si>
    <t>PLAN DE MEJORAMIENTO DE LA GESTIÓN ACADÉMICA  POR PROCESOS</t>
  </si>
  <si>
    <t>PLAN DE MEJORAMIENTO DE LA GESTIÓN ADMINISTRATIVA Y FINANCIERA  POR PROCESOS</t>
  </si>
  <si>
    <t>PLAN DE MEJORAMIENTO DE LA GESTIÓN DE LA COMUNIDAD  POR PROCESOS</t>
  </si>
  <si>
    <t>ESPERANZA DE ALCANCE DE LAS METAS EN EL AÑO 2010</t>
  </si>
  <si>
    <t>PLAN DE MEJORAMIENTO DE LA GESTIÓN ACADÉMICA</t>
  </si>
  <si>
    <t>CONTROL DE LAS METAS</t>
  </si>
  <si>
    <t>EJECUCIÓN PLAN DE MEJORAMIENTO TODAS LAS GESTIONES</t>
  </si>
  <si>
    <t>CONTROL DE ACTIVIDADES</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</si>
</sst>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 &quot;€&quot;"/>
    <numFmt numFmtId="165" formatCode="0.0%"/>
    <numFmt numFmtId="166" formatCode="0.0"/>
    <numFmt numFmtId="167" formatCode="D/M/YYYY"/>
    <numFmt numFmtId="168" formatCode="d/m/yyyy"/>
    <numFmt numFmtId="169" formatCode="d/MM/yyyy"/>
    <numFmt numFmtId="170" formatCode="dd/mm/yyyy"/>
    <numFmt numFmtId="171" formatCode="mmmm yyyy"/>
    <numFmt numFmtId="172" formatCode="mmm yyyy"/>
    <numFmt numFmtId="173" formatCode="#,##0_ ;\-#,##0\ "/>
  </numFmts>
  <fonts count="47">
    <font>
      <sz val="11.0"/>
      <color theme="1"/>
      <name val="Calibri"/>
      <scheme val="minor"/>
    </font>
    <font>
      <b/>
      <sz val="18.0"/>
      <color theme="0"/>
      <name val="Calibri"/>
    </font>
    <font/>
    <font>
      <b/>
      <sz val="12.0"/>
      <color theme="1"/>
      <name val="Calibri"/>
    </font>
    <font>
      <b/>
      <sz val="11.0"/>
      <color rgb="FFC00000"/>
      <name val="Calibri"/>
    </font>
    <font>
      <b/>
      <sz val="12.0"/>
      <color rgb="FFC00000"/>
      <name val="Calibri"/>
    </font>
    <font>
      <sz val="14.0"/>
      <color theme="1"/>
      <name val="Calibri"/>
    </font>
    <font>
      <sz val="11.0"/>
      <color theme="1"/>
      <name val="Calibri"/>
    </font>
    <font>
      <b/>
      <sz val="11.0"/>
      <color theme="1"/>
      <name val="Calibri"/>
    </font>
    <font>
      <sz val="16.0"/>
      <color theme="1"/>
      <name val="Calibri"/>
    </font>
    <font>
      <b/>
      <sz val="16.0"/>
      <color theme="1"/>
      <name val="Calibri"/>
    </font>
    <font>
      <sz val="8.0"/>
      <color rgb="FFC00000"/>
      <name val="Calibri"/>
    </font>
    <font>
      <b/>
      <sz val="14.0"/>
      <color theme="1"/>
      <name val="Calibri"/>
    </font>
    <font>
      <b/>
      <sz val="16.0"/>
      <color theme="0"/>
      <name val="Calibri"/>
    </font>
    <font>
      <b/>
      <sz val="18.0"/>
      <color rgb="FFC00000"/>
      <name val="Calibri"/>
    </font>
    <font>
      <b/>
      <sz val="14.0"/>
      <color rgb="FFC00000"/>
      <name val="Calibri"/>
    </font>
    <font>
      <b/>
      <sz val="16.0"/>
      <color rgb="FFC00000"/>
      <name val="Calibri"/>
    </font>
    <font>
      <sz val="12.0"/>
      <color theme="1"/>
      <name val="Calibri"/>
    </font>
    <font>
      <b/>
      <sz val="14.0"/>
      <color theme="0"/>
      <name val="Calibri"/>
    </font>
    <font>
      <b/>
      <sz val="12.0"/>
      <color rgb="FFFFFFFF"/>
      <name val="Calibri"/>
    </font>
    <font>
      <b/>
      <sz val="10.0"/>
      <color rgb="FFC00000"/>
      <name val="Calibri"/>
    </font>
    <font>
      <sz val="10.0"/>
      <color theme="1"/>
      <name val="Calibri"/>
    </font>
    <font>
      <color theme="1"/>
      <name val="Calibri"/>
    </font>
    <font>
      <b/>
      <sz val="10.0"/>
      <color theme="1"/>
      <name val="Calibri"/>
    </font>
    <font>
      <color theme="1"/>
      <name val="Calibri"/>
      <scheme val="minor"/>
    </font>
    <font>
      <sz val="11.0"/>
      <color rgb="FF000000"/>
      <name val="Roboto"/>
    </font>
    <font>
      <b/>
      <sz val="8.0"/>
      <color rgb="FFC00000"/>
      <name val="Calibri"/>
    </font>
    <font>
      <b/>
      <sz val="12.0"/>
      <color theme="0"/>
      <name val="Calibri"/>
    </font>
    <font>
      <b/>
      <sz val="11.0"/>
      <color theme="0"/>
      <name val="Calibri"/>
    </font>
    <font>
      <b/>
      <sz val="10.0"/>
      <color theme="0"/>
      <name val="Calibri"/>
    </font>
    <font>
      <b/>
      <sz val="8.0"/>
      <color theme="0"/>
      <name val="Calibri"/>
    </font>
    <font>
      <b/>
      <sz val="9.0"/>
      <color rgb="FFC00000"/>
      <name val="Calibri"/>
    </font>
    <font>
      <b/>
      <sz val="9.0"/>
      <color theme="1"/>
      <name val="Arial"/>
    </font>
    <font>
      <b/>
      <sz val="18.0"/>
      <color theme="1"/>
      <name val="Arial"/>
    </font>
    <font>
      <sz val="10.0"/>
      <color theme="1"/>
      <name val="Arial"/>
    </font>
    <font>
      <b/>
      <sz val="10.0"/>
      <color theme="1"/>
      <name val="Arial"/>
    </font>
    <font>
      <b/>
      <sz val="8.0"/>
      <color theme="1"/>
      <name val="Arial"/>
    </font>
    <font>
      <sz val="8.0"/>
      <color theme="1"/>
      <name val="Calibri"/>
    </font>
    <font>
      <sz val="9.0"/>
      <color theme="1"/>
      <name val="Calibri"/>
    </font>
    <font>
      <color rgb="FF000000"/>
      <name val="Calibri"/>
    </font>
    <font>
      <sz val="9.0"/>
      <color rgb="FF000000"/>
      <name val="Calibri"/>
    </font>
    <font>
      <b/>
      <color rgb="FF000000"/>
      <name val="Calibri"/>
    </font>
    <font>
      <b/>
      <sz val="9.0"/>
      <color rgb="FF000000"/>
      <name val="Calibri"/>
    </font>
    <font>
      <sz val="10.0"/>
      <color rgb="FF000000"/>
      <name val="Calibri"/>
    </font>
    <font>
      <b/>
      <sz val="8.0"/>
      <color theme="1"/>
      <name val="Calibri"/>
    </font>
    <font>
      <b/>
      <sz val="13.0"/>
      <color theme="0"/>
      <name val="Calibri"/>
    </font>
    <font>
      <b/>
      <sz val="15.0"/>
      <color theme="0"/>
      <name val="Calibri"/>
    </font>
  </fonts>
  <fills count="15">
    <fill>
      <patternFill patternType="none"/>
    </fill>
    <fill>
      <patternFill patternType="lightGray"/>
    </fill>
    <fill>
      <patternFill patternType="solid">
        <fgColor rgb="FFC00000"/>
        <bgColor rgb="FFC00000"/>
      </patternFill>
    </fill>
    <fill>
      <patternFill patternType="solid">
        <fgColor rgb="FFF2DBDB"/>
        <bgColor rgb="FFF2DBDB"/>
      </patternFill>
    </fill>
    <fill>
      <patternFill patternType="solid">
        <fgColor rgb="FFFABF8F"/>
        <bgColor rgb="FFFABF8F"/>
      </patternFill>
    </fill>
    <fill>
      <patternFill patternType="solid">
        <fgColor rgb="FF8DB3E2"/>
        <bgColor rgb="FF8DB3E2"/>
      </patternFill>
    </fill>
    <fill>
      <patternFill patternType="solid">
        <fgColor rgb="FFC2D69B"/>
        <bgColor rgb="FFC2D69B"/>
      </patternFill>
    </fill>
    <fill>
      <patternFill patternType="solid">
        <fgColor rgb="FFCCC0D9"/>
        <bgColor rgb="FFCCC0D9"/>
      </patternFill>
    </fill>
    <fill>
      <patternFill patternType="solid">
        <fgColor theme="0"/>
        <bgColor theme="0"/>
      </patternFill>
    </fill>
    <fill>
      <patternFill patternType="solid">
        <fgColor rgb="FF76923C"/>
        <bgColor rgb="FF76923C"/>
      </patternFill>
    </fill>
    <fill>
      <patternFill patternType="solid">
        <fgColor rgb="FFFBD4B4"/>
        <bgColor rgb="FFFBD4B4"/>
      </patternFill>
    </fill>
    <fill>
      <patternFill patternType="solid">
        <fgColor rgb="FFC6D9F0"/>
        <bgColor rgb="FFC6D9F0"/>
      </patternFill>
    </fill>
    <fill>
      <patternFill patternType="solid">
        <fgColor rgb="FFD6E3BC"/>
        <bgColor rgb="FFD6E3BC"/>
      </patternFill>
    </fill>
    <fill>
      <patternFill patternType="solid">
        <fgColor rgb="FFB2A1C7"/>
        <bgColor rgb="FFB2A1C7"/>
      </patternFill>
    </fill>
    <fill>
      <patternFill patternType="solid">
        <fgColor rgb="FFFFFFFF"/>
        <bgColor rgb="FFFFFFFF"/>
      </patternFill>
    </fill>
  </fills>
  <borders count="66">
    <border/>
    <border>
      <left style="thin">
        <color rgb="FFC00000"/>
      </left>
      <top/>
      <bottom/>
    </border>
    <border>
      <top/>
      <bottom/>
    </border>
    <border>
      <left style="thin">
        <color rgb="FFC00000"/>
      </left>
      <top/>
      <bottom style="thin">
        <color rgb="FFC00000"/>
      </bottom>
    </border>
    <border>
      <top/>
      <bottom style="thin">
        <color rgb="FFC00000"/>
      </bottom>
    </border>
    <border>
      <left style="thin">
        <color rgb="FFC00000"/>
      </left>
      <right style="thin">
        <color rgb="FFC00000"/>
      </right>
      <top style="thin">
        <color rgb="FFC00000"/>
      </top>
    </border>
    <border>
      <left style="thin">
        <color rgb="FFC00000"/>
      </left>
      <right style="thin">
        <color rgb="FFC00000"/>
      </right>
      <bottom style="thin">
        <color rgb="FFC00000"/>
      </bottom>
    </border>
    <border>
      <left style="thin">
        <color rgb="FFC00000"/>
      </left>
      <right style="thin">
        <color rgb="FFC00000"/>
      </right>
      <top style="thin">
        <color rgb="FFC00000"/>
      </top>
      <bottom style="thin">
        <color rgb="FFC00000"/>
      </bottom>
    </border>
    <border>
      <left style="thin">
        <color rgb="FFC00000"/>
      </left>
      <right style="thin">
        <color rgb="FFC00000"/>
      </right>
    </border>
    <border>
      <left style="thin">
        <color rgb="FFC00000"/>
      </left>
      <top style="thin">
        <color rgb="FFC00000"/>
      </top>
    </border>
    <border>
      <right style="thin">
        <color rgb="FFC00000"/>
      </right>
      <top style="thin">
        <color rgb="FFC00000"/>
      </top>
    </border>
    <border>
      <left style="thin">
        <color rgb="FFC00000"/>
      </left>
      <bottom style="thin">
        <color rgb="FFC00000"/>
      </bottom>
    </border>
    <border>
      <right style="thin">
        <color rgb="FFC00000"/>
      </right>
      <bottom style="thin">
        <color rgb="FFC00000"/>
      </bottom>
    </border>
    <border>
      <left style="thin">
        <color rgb="FFC00000"/>
      </left>
      <right style="thin">
        <color rgb="FFC00000"/>
      </right>
      <top style="thin">
        <color rgb="FFC00000"/>
      </top>
      <bottom/>
    </border>
    <border>
      <left style="thin">
        <color rgb="FFC00000"/>
      </left>
      <right style="thin">
        <color rgb="FFC00000"/>
      </right>
      <top/>
      <bottom style="thin">
        <color rgb="FFC00000"/>
      </bottom>
    </border>
    <border>
      <left style="thin">
        <color rgb="FFC00000"/>
      </left>
      <top style="thin">
        <color rgb="FFC00000"/>
      </top>
      <bottom style="thin">
        <color rgb="FFC00000"/>
      </bottom>
    </border>
    <border>
      <top style="thin">
        <color rgb="FFC00000"/>
      </top>
      <bottom style="thin">
        <color rgb="FFC00000"/>
      </bottom>
    </border>
    <border>
      <left/>
      <top/>
      <bottom/>
    </border>
    <border>
      <left/>
      <top/>
      <bottom style="thin">
        <color rgb="FFC00000"/>
      </bottom>
    </border>
    <border>
      <left style="thin">
        <color rgb="FFC00000"/>
      </left>
      <right style="thin">
        <color rgb="FFC00000"/>
      </right>
      <top style="thin">
        <color rgb="FFC00000"/>
      </top>
      <bottom style="thin">
        <color theme="0"/>
      </bottom>
    </border>
    <border>
      <right style="thin">
        <color rgb="FFC00000"/>
      </right>
      <top style="thin">
        <color rgb="FFC00000"/>
      </top>
      <bottom style="thin">
        <color rgb="FFC00000"/>
      </bottom>
    </border>
    <border>
      <left/>
      <right/>
      <top/>
      <bottom/>
    </border>
    <border>
      <right style="thin">
        <color rgb="FFC00000"/>
      </right>
      <top/>
      <bottom style="thin">
        <color rgb="FFC00000"/>
      </bottom>
    </border>
    <border>
      <left style="thin">
        <color rgb="FFC00000"/>
      </left>
      <right style="thin">
        <color rgb="FFC00000"/>
      </right>
      <top/>
      <bottom/>
    </border>
    <border>
      <left style="thin">
        <color rgb="FFC00000"/>
      </left>
      <right/>
      <top/>
      <bottom style="thin">
        <color rgb="FFC00000"/>
      </bottom>
    </border>
    <border>
      <bottom style="thin">
        <color rgb="FFC00000"/>
      </bottom>
    </border>
    <border>
      <top style="thin">
        <color rgb="FFC00000"/>
      </top>
    </border>
    <border>
      <right style="thin">
        <color rgb="FFC00000"/>
      </right>
    </border>
    <border>
      <left style="thin">
        <color rgb="FFC00000"/>
      </left>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top/>
    </border>
    <border>
      <right style="thin">
        <color rgb="FFC00000"/>
      </right>
      <top/>
    </border>
    <border>
      <left/>
      <bottom style="thin">
        <color rgb="FFC00000"/>
      </bottom>
    </border>
    <border>
      <left style="thin">
        <color theme="0"/>
      </left>
      <top style="thin">
        <color theme="0"/>
      </top>
      <bottom style="thin">
        <color theme="0"/>
      </bottom>
    </border>
    <border>
      <top style="thin">
        <color theme="0"/>
      </top>
      <bottom style="thin">
        <color theme="0"/>
      </bottom>
    </border>
    <border>
      <right style="thin">
        <color theme="0"/>
      </right>
      <top style="thin">
        <color theme="0"/>
      </top>
      <bottom style="thin">
        <color theme="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top/>
      <bottom style="thin">
        <color rgb="FF000000"/>
      </bottom>
    </border>
    <border>
      <top/>
      <bottom style="thin">
        <color rgb="FF000000"/>
      </bottom>
    </border>
    <border>
      <left/>
      <right style="thin">
        <color rgb="FF000000"/>
      </right>
      <top style="thin">
        <color rgb="FF000000"/>
      </top>
    </border>
    <border>
      <left/>
      <right style="thin">
        <color rgb="FF000000"/>
      </right>
      <bottom style="thin">
        <color rgb="FF000000"/>
      </bottom>
    </border>
    <border>
      <left style="thin">
        <color rgb="FF000000"/>
      </left>
      <top style="thin">
        <color rgb="FF000000"/>
      </top>
      <bottom/>
    </border>
    <border>
      <right style="thin">
        <color rgb="FF000000"/>
      </right>
      <top style="thin">
        <color rgb="FF000000"/>
      </top>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bottom style="thin">
        <color rgb="FF000000"/>
      </bottom>
    </border>
    <border>
      <left/>
      <right style="thin">
        <color rgb="FF000000"/>
      </right>
      <top style="thin">
        <color rgb="FF000000"/>
      </top>
      <bottom/>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s>
  <cellStyleXfs count="1">
    <xf borderId="0" fillId="0" fontId="0" numFmtId="0" applyAlignment="1" applyFont="1"/>
  </cellStyleXfs>
  <cellXfs count="461">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0" fillId="0" fontId="3" numFmtId="0" xfId="0" applyAlignment="1" applyFont="1">
      <alignment horizontal="center"/>
    </xf>
    <xf borderId="3" fillId="2" fontId="1" numFmtId="0" xfId="0" applyAlignment="1" applyBorder="1" applyFont="1">
      <alignment horizontal="center"/>
    </xf>
    <xf borderId="4" fillId="0" fontId="2" numFmtId="0" xfId="0" applyBorder="1" applyFont="1"/>
    <xf borderId="5" fillId="3" fontId="4" numFmtId="0" xfId="0" applyAlignment="1" applyBorder="1" applyFill="1" applyFont="1">
      <alignment horizontal="center" vertical="center"/>
    </xf>
    <xf borderId="5" fillId="3" fontId="5" numFmtId="0" xfId="0" applyAlignment="1" applyBorder="1" applyFont="1">
      <alignment horizontal="center" shrinkToFit="1" vertical="center" wrapText="0"/>
    </xf>
    <xf borderId="6" fillId="0" fontId="2" numFmtId="0" xfId="0" applyBorder="1" applyFont="1"/>
    <xf borderId="5" fillId="4" fontId="6" numFmtId="164" xfId="0" applyAlignment="1" applyBorder="1" applyFill="1" applyFont="1" applyNumberFormat="1">
      <alignment horizontal="center" shrinkToFit="0" textRotation="90" vertical="center" wrapText="1"/>
    </xf>
    <xf borderId="7" fillId="0" fontId="7" numFmtId="0" xfId="0" applyAlignment="1" applyBorder="1" applyFont="1">
      <alignment shrinkToFit="0" wrapText="1"/>
    </xf>
    <xf borderId="7" fillId="0" fontId="7" numFmtId="165" xfId="0" applyAlignment="1" applyBorder="1" applyFont="1" applyNumberFormat="1">
      <alignment horizontal="center"/>
    </xf>
    <xf borderId="8" fillId="0" fontId="2" numFmtId="0" xfId="0" applyBorder="1" applyFont="1"/>
    <xf borderId="7" fillId="0" fontId="8" numFmtId="0" xfId="0" applyAlignment="1" applyBorder="1" applyFont="1">
      <alignment shrinkToFit="0" wrapText="1"/>
    </xf>
    <xf borderId="7" fillId="0" fontId="8" numFmtId="165" xfId="0" applyAlignment="1" applyBorder="1" applyFont="1" applyNumberFormat="1">
      <alignment horizontal="center"/>
    </xf>
    <xf borderId="5" fillId="4" fontId="6" numFmtId="0" xfId="0" applyAlignment="1" applyBorder="1" applyFont="1">
      <alignment horizontal="center" shrinkToFit="0" textRotation="90" vertical="center" wrapText="1"/>
    </xf>
    <xf borderId="5" fillId="4" fontId="9" numFmtId="0" xfId="0" applyAlignment="1" applyBorder="1" applyFont="1">
      <alignment horizontal="center" shrinkToFit="0" textRotation="90" vertical="center" wrapText="1"/>
    </xf>
    <xf borderId="7" fillId="0" fontId="7" numFmtId="166" xfId="0" applyAlignment="1" applyBorder="1" applyFont="1" applyNumberFormat="1">
      <alignment horizontal="center"/>
    </xf>
    <xf borderId="7" fillId="0" fontId="8" numFmtId="166" xfId="0" applyAlignment="1" applyBorder="1" applyFont="1" applyNumberFormat="1">
      <alignment horizontal="center"/>
    </xf>
    <xf borderId="7" fillId="0" fontId="7" numFmtId="0" xfId="0" applyBorder="1" applyFont="1"/>
    <xf borderId="5" fillId="4" fontId="9" numFmtId="0" xfId="0" applyAlignment="1" applyBorder="1" applyFont="1">
      <alignment horizontal="center" textRotation="90" vertical="center"/>
    </xf>
    <xf borderId="9" fillId="0" fontId="10" numFmtId="0" xfId="0" applyAlignment="1" applyBorder="1" applyFont="1">
      <alignment horizontal="left" shrinkToFit="0" vertical="center" wrapText="1"/>
    </xf>
    <xf borderId="10" fillId="0" fontId="2" numFmtId="0" xfId="0" applyBorder="1" applyFont="1"/>
    <xf borderId="11" fillId="0" fontId="2" numFmtId="0" xfId="0" applyBorder="1" applyFont="1"/>
    <xf borderId="12" fillId="0" fontId="2" numFmtId="0" xfId="0" applyBorder="1" applyFont="1"/>
    <xf borderId="7" fillId="0" fontId="8" numFmtId="0" xfId="0" applyAlignment="1" applyBorder="1" applyFont="1">
      <alignment horizontal="center"/>
    </xf>
    <xf borderId="0" fillId="0" fontId="10" numFmtId="0" xfId="0" applyAlignment="1" applyFont="1">
      <alignment horizontal="left" shrinkToFit="0" vertical="center" wrapText="1"/>
    </xf>
    <xf borderId="0" fillId="0" fontId="8" numFmtId="0" xfId="0" applyAlignment="1" applyFont="1">
      <alignment horizontal="center"/>
    </xf>
    <xf borderId="13" fillId="3" fontId="11" numFmtId="0" xfId="0" applyAlignment="1" applyBorder="1" applyFont="1">
      <alignment horizontal="center" shrinkToFit="1" wrapText="0"/>
    </xf>
    <xf borderId="14" fillId="3" fontId="11" numFmtId="0" xfId="0" applyAlignment="1" applyBorder="1" applyFont="1">
      <alignment horizontal="center" shrinkToFit="1" vertical="top" wrapText="0"/>
    </xf>
    <xf borderId="5" fillId="5" fontId="9" numFmtId="0" xfId="0" applyAlignment="1" applyBorder="1" applyFill="1" applyFont="1">
      <alignment horizontal="center" shrinkToFit="0" textRotation="90" vertical="center" wrapText="1"/>
    </xf>
    <xf borderId="7" fillId="0" fontId="7" numFmtId="1" xfId="0" applyBorder="1" applyFont="1" applyNumberFormat="1"/>
    <xf borderId="5" fillId="6" fontId="9" numFmtId="0" xfId="0" applyAlignment="1" applyBorder="1" applyFill="1" applyFont="1">
      <alignment horizontal="center" shrinkToFit="0" textRotation="90" vertical="center" wrapText="1"/>
    </xf>
    <xf borderId="7" fillId="0" fontId="7" numFmtId="0" xfId="0" applyAlignment="1" applyBorder="1" applyFont="1">
      <alignment horizontal="left" shrinkToFit="0" vertical="top" wrapText="1"/>
    </xf>
    <xf borderId="5" fillId="6" fontId="6" numFmtId="0" xfId="0" applyAlignment="1" applyBorder="1" applyFont="1">
      <alignment horizontal="center" shrinkToFit="0" textRotation="90" vertical="center" wrapText="1"/>
    </xf>
    <xf borderId="15" fillId="2" fontId="1" numFmtId="0" xfId="0" applyAlignment="1" applyBorder="1" applyFont="1">
      <alignment horizontal="center"/>
    </xf>
    <xf borderId="16" fillId="0" fontId="2" numFmtId="0" xfId="0" applyBorder="1" applyFont="1"/>
    <xf borderId="5" fillId="7" fontId="6" numFmtId="0" xfId="0" applyAlignment="1" applyBorder="1" applyFill="1" applyFont="1">
      <alignment horizontal="center" textRotation="90" vertical="center"/>
    </xf>
    <xf borderId="5" fillId="7" fontId="6" numFmtId="0" xfId="0" applyAlignment="1" applyBorder="1" applyFont="1">
      <alignment horizontal="center" shrinkToFit="0" textRotation="90" vertical="center" wrapText="1"/>
    </xf>
    <xf borderId="0" fillId="0" fontId="12" numFmtId="0" xfId="0" applyAlignment="1" applyFont="1">
      <alignment horizontal="center"/>
    </xf>
    <xf borderId="17" fillId="2" fontId="13" numFmtId="0" xfId="0" applyAlignment="1" applyBorder="1" applyFont="1">
      <alignment horizontal="center"/>
    </xf>
    <xf borderId="18" fillId="2" fontId="13" numFmtId="0" xfId="0" applyAlignment="1" applyBorder="1" applyFont="1">
      <alignment horizontal="center"/>
    </xf>
    <xf borderId="9" fillId="3" fontId="14" numFmtId="0" xfId="0" applyAlignment="1" applyBorder="1" applyFont="1">
      <alignment horizontal="center" vertical="center"/>
    </xf>
    <xf borderId="5" fillId="3" fontId="15" numFmtId="0" xfId="0" applyAlignment="1" applyBorder="1" applyFont="1">
      <alignment horizontal="center" vertical="center"/>
    </xf>
    <xf borderId="19" fillId="3" fontId="15" numFmtId="0" xfId="0" applyAlignment="1" applyBorder="1" applyFont="1">
      <alignment horizontal="center" vertical="center"/>
    </xf>
    <xf borderId="14" fillId="3" fontId="15" numFmtId="0" xfId="0" applyAlignment="1" applyBorder="1" applyFont="1">
      <alignment horizontal="center" vertical="top"/>
    </xf>
    <xf borderId="15" fillId="3" fontId="16" numFmtId="0" xfId="0" applyAlignment="1" applyBorder="1" applyFont="1">
      <alignment horizontal="left" shrinkToFit="0" vertical="center" wrapText="1"/>
    </xf>
    <xf borderId="20" fillId="0" fontId="2" numFmtId="0" xfId="0" applyBorder="1" applyFont="1"/>
    <xf borderId="7" fillId="3" fontId="17" numFmtId="1" xfId="0" applyAlignment="1" applyBorder="1" applyFont="1" applyNumberFormat="1">
      <alignment horizontal="center"/>
    </xf>
    <xf borderId="7" fillId="3" fontId="17" numFmtId="166" xfId="0" applyAlignment="1" applyBorder="1" applyFont="1" applyNumberFormat="1">
      <alignment horizontal="center"/>
    </xf>
    <xf borderId="15" fillId="3" fontId="16" numFmtId="0" xfId="0" applyAlignment="1" applyBorder="1" applyFont="1">
      <alignment horizontal="left"/>
    </xf>
    <xf borderId="7" fillId="3" fontId="3" numFmtId="1" xfId="0" applyAlignment="1" applyBorder="1" applyFont="1" applyNumberFormat="1">
      <alignment horizontal="center"/>
    </xf>
    <xf borderId="7" fillId="3" fontId="3" numFmtId="166" xfId="0" applyAlignment="1" applyBorder="1" applyFont="1" applyNumberFormat="1">
      <alignment horizontal="center"/>
    </xf>
    <xf borderId="21" fillId="8" fontId="16" numFmtId="0" xfId="0" applyAlignment="1" applyBorder="1" applyFill="1" applyFont="1">
      <alignment horizontal="center"/>
    </xf>
    <xf borderId="21" fillId="8" fontId="7" numFmtId="0" xfId="0" applyBorder="1" applyFont="1"/>
    <xf borderId="17" fillId="9" fontId="1" numFmtId="0" xfId="0" applyAlignment="1" applyBorder="1" applyFill="1" applyFont="1">
      <alignment horizontal="center"/>
    </xf>
    <xf borderId="17" fillId="9" fontId="18" numFmtId="0" xfId="0" applyAlignment="1" applyBorder="1" applyFont="1">
      <alignment horizontal="center"/>
    </xf>
    <xf borderId="17" fillId="9" fontId="19" numFmtId="0" xfId="0" applyAlignment="1" applyBorder="1" applyFont="1">
      <alignment horizontal="center" readingOrder="0"/>
    </xf>
    <xf borderId="22" fillId="0" fontId="2" numFmtId="0" xfId="0" applyBorder="1" applyFont="1"/>
    <xf borderId="17" fillId="2" fontId="18" numFmtId="0" xfId="0" applyAlignment="1" applyBorder="1" applyFont="1">
      <alignment horizontal="center"/>
    </xf>
    <xf borderId="5" fillId="3" fontId="4" numFmtId="0" xfId="0" applyAlignment="1" applyBorder="1" applyFont="1">
      <alignment horizontal="center" shrinkToFit="0" vertical="center" wrapText="1"/>
    </xf>
    <xf borderId="15" fillId="3" fontId="4" numFmtId="0" xfId="0" applyAlignment="1" applyBorder="1" applyFont="1">
      <alignment horizontal="center" vertical="center"/>
    </xf>
    <xf borderId="5" fillId="3" fontId="20" numFmtId="0" xfId="0" applyAlignment="1" applyBorder="1" applyFont="1">
      <alignment horizontal="center" shrinkToFit="0" vertical="center" wrapText="1"/>
    </xf>
    <xf borderId="5" fillId="0" fontId="4" numFmtId="0" xfId="0" applyAlignment="1" applyBorder="1" applyFont="1">
      <alignment horizontal="center" vertical="center"/>
    </xf>
    <xf borderId="7" fillId="3" fontId="4" numFmtId="0" xfId="0" applyAlignment="1" applyBorder="1" applyFont="1">
      <alignment horizontal="center" vertical="center"/>
    </xf>
    <xf borderId="6" fillId="0" fontId="4" numFmtId="0" xfId="0" applyAlignment="1" applyBorder="1" applyFont="1">
      <alignment horizontal="center" vertical="center"/>
    </xf>
    <xf borderId="5" fillId="4" fontId="9" numFmtId="164" xfId="0" applyAlignment="1" applyBorder="1" applyFont="1" applyNumberFormat="1">
      <alignment horizontal="center" shrinkToFit="0" textRotation="90" vertical="center" wrapText="1"/>
    </xf>
    <xf borderId="7" fillId="0" fontId="21" numFmtId="0" xfId="0" applyAlignment="1" applyBorder="1" applyFont="1">
      <alignment shrinkToFit="0" vertical="center" wrapText="1"/>
    </xf>
    <xf borderId="7" fillId="0" fontId="7" numFmtId="0" xfId="0" applyAlignment="1" applyBorder="1" applyFont="1">
      <alignment horizontal="center" vertical="center"/>
    </xf>
    <xf borderId="7" fillId="0" fontId="21" numFmtId="0" xfId="0" applyAlignment="1" applyBorder="1" applyFont="1">
      <alignment readingOrder="0" shrinkToFit="0" vertical="center" wrapText="1"/>
    </xf>
    <xf borderId="7" fillId="0" fontId="7" numFmtId="0" xfId="0" applyAlignment="1" applyBorder="1" applyFont="1">
      <alignment horizontal="center"/>
    </xf>
    <xf borderId="5" fillId="0" fontId="9" numFmtId="164" xfId="0" applyAlignment="1" applyBorder="1" applyFont="1" applyNumberFormat="1">
      <alignment horizontal="center" shrinkToFit="0" textRotation="90" vertical="center" wrapText="1"/>
    </xf>
    <xf borderId="7" fillId="0" fontId="21" numFmtId="0" xfId="0" applyAlignment="1" applyBorder="1" applyFont="1">
      <alignment shrinkToFit="0" wrapText="1"/>
    </xf>
    <xf borderId="7" fillId="0" fontId="21" numFmtId="0" xfId="0" applyAlignment="1" applyBorder="1" applyFont="1">
      <alignment shrinkToFit="0" vertical="top" wrapText="1"/>
    </xf>
    <xf borderId="5" fillId="10" fontId="9" numFmtId="164" xfId="0" applyAlignment="1" applyBorder="1" applyFill="1" applyFont="1" applyNumberFormat="1">
      <alignment horizontal="center" shrinkToFit="0" textRotation="90" vertical="center" wrapText="1"/>
    </xf>
    <xf borderId="0" fillId="0" fontId="22" numFmtId="0" xfId="0" applyFont="1"/>
    <xf borderId="7" fillId="0" fontId="7" numFmtId="0" xfId="0" applyAlignment="1" applyBorder="1" applyFont="1">
      <alignment horizontal="center" readingOrder="0" vertical="center"/>
    </xf>
    <xf borderId="7" fillId="0" fontId="8" numFmtId="0" xfId="0" applyAlignment="1" applyBorder="1" applyFont="1">
      <alignment shrinkToFit="0" vertical="center" wrapText="1"/>
    </xf>
    <xf borderId="7" fillId="0" fontId="8" numFmtId="0" xfId="0" applyAlignment="1" applyBorder="1" applyFont="1">
      <alignment horizontal="center" vertical="center"/>
    </xf>
    <xf borderId="23" fillId="4" fontId="9" numFmtId="164" xfId="0" applyAlignment="1" applyBorder="1" applyFont="1" applyNumberFormat="1">
      <alignment horizontal="center" shrinkToFit="0" textRotation="90" vertical="center" wrapText="1"/>
    </xf>
    <xf borderId="15" fillId="0" fontId="8" numFmtId="10" xfId="0" applyAlignment="1" applyBorder="1" applyFont="1" applyNumberFormat="1">
      <alignment horizontal="center" vertical="center"/>
    </xf>
    <xf borderId="6" fillId="0" fontId="9" numFmtId="0" xfId="0" applyAlignment="1" applyBorder="1" applyFont="1">
      <alignment horizontal="center" shrinkToFit="0" textRotation="90" vertical="center" wrapText="1"/>
    </xf>
    <xf borderId="7" fillId="0" fontId="23" numFmtId="0" xfId="0" applyAlignment="1" applyBorder="1" applyFont="1">
      <alignment shrinkToFit="0" wrapText="1"/>
    </xf>
    <xf borderId="15" fillId="0" fontId="7" numFmtId="10" xfId="0" applyAlignment="1" applyBorder="1" applyFont="1" applyNumberFormat="1">
      <alignment horizontal="center" vertical="center"/>
    </xf>
    <xf borderId="14" fillId="10" fontId="9" numFmtId="0" xfId="0" applyAlignment="1" applyBorder="1" applyFont="1">
      <alignment horizontal="center" shrinkToFit="0" textRotation="90" vertical="center" wrapText="1"/>
    </xf>
    <xf borderId="5" fillId="0" fontId="9" numFmtId="0" xfId="0" applyAlignment="1" applyBorder="1" applyFont="1">
      <alignment horizontal="center" shrinkToFit="0" textRotation="90" vertical="center" wrapText="1"/>
    </xf>
    <xf borderId="5" fillId="10" fontId="9" numFmtId="0" xfId="0" applyAlignment="1" applyBorder="1" applyFont="1">
      <alignment horizontal="center" shrinkToFit="0" textRotation="90" vertical="center" wrapText="1"/>
    </xf>
    <xf borderId="7" fillId="0" fontId="23" numFmtId="0" xfId="0" applyAlignment="1" applyBorder="1" applyFont="1">
      <alignment shrinkToFit="0" vertical="center" wrapText="1"/>
    </xf>
    <xf borderId="23" fillId="4" fontId="9" numFmtId="0" xfId="0" applyAlignment="1" applyBorder="1" applyFont="1">
      <alignment horizontal="center" shrinkToFit="0" textRotation="90" vertical="center" wrapText="1"/>
    </xf>
    <xf borderId="13" fillId="10" fontId="9" numFmtId="0" xfId="0" applyAlignment="1" applyBorder="1" applyFont="1">
      <alignment horizontal="center" shrinkToFit="0" textRotation="90" vertical="center" wrapText="1"/>
    </xf>
    <xf borderId="24" fillId="4" fontId="9" numFmtId="0" xfId="0" applyAlignment="1" applyBorder="1" applyFont="1">
      <alignment horizontal="center" shrinkToFit="0" textRotation="90" vertical="center" wrapText="1"/>
    </xf>
    <xf borderId="25" fillId="0" fontId="23" numFmtId="0" xfId="0" applyAlignment="1" applyBorder="1" applyFont="1">
      <alignment shrinkToFit="0" vertical="center" wrapText="1"/>
    </xf>
    <xf borderId="25" fillId="0" fontId="21" numFmtId="0" xfId="0" applyAlignment="1" applyBorder="1" applyFont="1">
      <alignment shrinkToFit="0" vertical="center" wrapText="1"/>
    </xf>
    <xf borderId="12" fillId="0" fontId="7" numFmtId="0" xfId="0" applyAlignment="1" applyBorder="1" applyFont="1">
      <alignment horizontal="center" vertical="center"/>
    </xf>
    <xf borderId="11" fillId="0" fontId="9" numFmtId="0" xfId="0" applyAlignment="1" applyBorder="1" applyFont="1">
      <alignment horizontal="center" shrinkToFit="0" textRotation="90" vertical="center" wrapText="1"/>
    </xf>
    <xf borderId="16" fillId="0" fontId="23" numFmtId="0" xfId="0" applyAlignment="1" applyBorder="1" applyFont="1">
      <alignment shrinkToFit="0" wrapText="1"/>
    </xf>
    <xf borderId="16" fillId="0" fontId="21" numFmtId="0" xfId="0" applyAlignment="1" applyBorder="1" applyFont="1">
      <alignment shrinkToFit="0" vertical="top" wrapText="1"/>
    </xf>
    <xf borderId="16" fillId="0" fontId="7" numFmtId="0" xfId="0" applyAlignment="1" applyBorder="1" applyFont="1">
      <alignment horizontal="center" vertical="center"/>
    </xf>
    <xf borderId="21" fillId="10" fontId="9" numFmtId="0" xfId="0" applyAlignment="1" applyBorder="1" applyFont="1">
      <alignment horizontal="center" shrinkToFit="0" textRotation="90" vertical="center" wrapText="1"/>
    </xf>
    <xf borderId="7" fillId="0" fontId="7" numFmtId="0" xfId="0" applyAlignment="1" applyBorder="1" applyFont="1">
      <alignment shrinkToFit="0" vertical="top" wrapText="1"/>
    </xf>
    <xf borderId="7" fillId="0" fontId="21" numFmtId="0" xfId="0" applyAlignment="1" applyBorder="1" applyFont="1">
      <alignment horizontal="center" shrinkToFit="0" vertical="center" wrapText="1"/>
    </xf>
    <xf borderId="7" fillId="0" fontId="7" numFmtId="0" xfId="0" applyAlignment="1" applyBorder="1" applyFont="1">
      <alignment readingOrder="0" shrinkToFit="0" vertical="center" wrapText="1"/>
    </xf>
    <xf borderId="7" fillId="0" fontId="7" numFmtId="0" xfId="0" applyAlignment="1" applyBorder="1" applyFont="1">
      <alignment shrinkToFit="0" vertical="center" wrapText="1"/>
    </xf>
    <xf borderId="5" fillId="0" fontId="9" numFmtId="0" xfId="0" applyAlignment="1" applyBorder="1" applyFont="1">
      <alignment horizontal="center" textRotation="90" vertical="center"/>
    </xf>
    <xf borderId="5" fillId="10" fontId="9" numFmtId="0" xfId="0" applyAlignment="1" applyBorder="1" applyFont="1">
      <alignment horizontal="center" textRotation="90" vertical="center"/>
    </xf>
    <xf borderId="23" fillId="4" fontId="9" numFmtId="0" xfId="0" applyAlignment="1" applyBorder="1" applyFont="1">
      <alignment horizontal="center" textRotation="90" vertical="center"/>
    </xf>
    <xf borderId="7" fillId="0" fontId="9" numFmtId="0" xfId="0" applyAlignment="1" applyBorder="1" applyFont="1">
      <alignment horizontal="center" textRotation="90" vertical="center"/>
    </xf>
    <xf borderId="7" fillId="10" fontId="9" numFmtId="0" xfId="0" applyAlignment="1" applyBorder="1" applyFont="1">
      <alignment horizontal="center" textRotation="90" vertical="center"/>
    </xf>
    <xf borderId="14" fillId="4" fontId="9" numFmtId="0" xfId="0" applyAlignment="1" applyBorder="1" applyFont="1">
      <alignment horizontal="center" shrinkToFit="0" textRotation="90" vertical="center" wrapText="1"/>
    </xf>
    <xf borderId="0" fillId="0" fontId="9" numFmtId="0" xfId="0" applyAlignment="1" applyFont="1">
      <alignment horizontal="center" shrinkToFit="0" textRotation="90" vertical="center" wrapText="1"/>
    </xf>
    <xf borderId="0" fillId="0" fontId="23" numFmtId="0" xfId="0" applyAlignment="1" applyFont="1">
      <alignment shrinkToFit="0" wrapText="1"/>
    </xf>
    <xf borderId="0" fillId="0" fontId="7" numFmtId="0" xfId="0" applyAlignment="1" applyFont="1">
      <alignment shrinkToFit="0" vertical="top" wrapText="1"/>
    </xf>
    <xf borderId="0" fillId="0" fontId="7" numFmtId="0" xfId="0" applyAlignment="1" applyFont="1">
      <alignment horizontal="center" vertical="center"/>
    </xf>
    <xf borderId="26" fillId="0" fontId="10" numFmtId="0" xfId="0" applyAlignment="1" applyBorder="1" applyFont="1">
      <alignment horizontal="center" shrinkToFit="0" vertical="center" wrapText="1"/>
    </xf>
    <xf borderId="5" fillId="0" fontId="7" numFmtId="0" xfId="0" applyAlignment="1" applyBorder="1" applyFont="1">
      <alignment horizontal="center" shrinkToFit="0" vertical="center" wrapText="1"/>
    </xf>
    <xf borderId="0" fillId="0" fontId="24" numFmtId="0" xfId="0" applyAlignment="1" applyFont="1">
      <alignment shrinkToFit="0" wrapText="1"/>
    </xf>
    <xf borderId="27" fillId="0" fontId="2" numFmtId="0" xfId="0" applyBorder="1" applyFont="1"/>
    <xf borderId="7" fillId="0" fontId="8" numFmtId="10" xfId="0" applyAlignment="1" applyBorder="1" applyFont="1" applyNumberFormat="1">
      <alignment horizontal="center"/>
    </xf>
    <xf borderId="0" fillId="0" fontId="24" numFmtId="0" xfId="0" applyAlignment="1" applyFont="1">
      <alignment shrinkToFit="0" vertical="center" wrapText="1"/>
    </xf>
    <xf borderId="7" fillId="0" fontId="7" numFmtId="0" xfId="0" applyAlignment="1" applyBorder="1" applyFont="1">
      <alignment horizontal="center" readingOrder="0"/>
    </xf>
    <xf borderId="5" fillId="11" fontId="9" numFmtId="0" xfId="0" applyAlignment="1" applyBorder="1" applyFill="1" applyFont="1">
      <alignment horizontal="center" shrinkToFit="0" textRotation="90" vertical="center" wrapText="1"/>
    </xf>
    <xf borderId="23" fillId="5" fontId="9" numFmtId="0" xfId="0" applyAlignment="1" applyBorder="1" applyFont="1">
      <alignment horizontal="center" shrinkToFit="0" textRotation="90" vertical="center" wrapText="1"/>
    </xf>
    <xf borderId="7" fillId="0" fontId="9" numFmtId="0" xfId="0" applyAlignment="1" applyBorder="1" applyFont="1">
      <alignment horizontal="center" shrinkToFit="0" textRotation="90" vertical="center" wrapText="1"/>
    </xf>
    <xf borderId="7" fillId="11" fontId="9" numFmtId="0" xfId="0" applyAlignment="1" applyBorder="1" applyFont="1">
      <alignment horizontal="center" shrinkToFit="0" textRotation="90" vertical="center" wrapText="1"/>
    </xf>
    <xf borderId="14" fillId="5" fontId="9" numFmtId="0" xfId="0" applyAlignment="1" applyBorder="1" applyFont="1">
      <alignment horizontal="center" shrinkToFit="0" textRotation="90" vertical="center" wrapText="1"/>
    </xf>
    <xf borderId="21" fillId="11" fontId="9" numFmtId="0" xfId="0" applyAlignment="1" applyBorder="1" applyFont="1">
      <alignment horizontal="center" shrinkToFit="0" textRotation="90" vertical="center" wrapText="1"/>
    </xf>
    <xf borderId="5" fillId="0" fontId="6" numFmtId="0" xfId="0" applyAlignment="1" applyBorder="1" applyFont="1">
      <alignment horizontal="center" shrinkToFit="0" textRotation="90" vertical="center" wrapText="1"/>
    </xf>
    <xf borderId="5" fillId="12" fontId="9" numFmtId="0" xfId="0" applyAlignment="1" applyBorder="1" applyFill="1" applyFont="1">
      <alignment horizontal="center" shrinkToFit="0" textRotation="90" vertical="center" wrapText="1"/>
    </xf>
    <xf borderId="7" fillId="0" fontId="21" numFmtId="0" xfId="0" applyAlignment="1" applyBorder="1" applyFont="1">
      <alignment horizontal="left" shrinkToFit="0" vertical="center" wrapText="1"/>
    </xf>
    <xf borderId="23" fillId="6" fontId="9" numFmtId="0" xfId="0" applyAlignment="1" applyBorder="1" applyFont="1">
      <alignment horizontal="center" shrinkToFit="0" textRotation="90" vertical="center" wrapText="1"/>
    </xf>
    <xf borderId="8" fillId="0" fontId="6" numFmtId="0" xfId="0" applyAlignment="1" applyBorder="1" applyFont="1">
      <alignment horizontal="center" shrinkToFit="0" textRotation="90" vertical="center" wrapText="1"/>
    </xf>
    <xf borderId="7" fillId="12" fontId="9" numFmtId="0" xfId="0" applyAlignment="1" applyBorder="1" applyFont="1">
      <alignment horizontal="center" shrinkToFit="0" textRotation="90" vertical="center" wrapText="1"/>
    </xf>
    <xf borderId="8" fillId="0" fontId="9" numFmtId="0" xfId="0" applyAlignment="1" applyBorder="1" applyFont="1">
      <alignment horizontal="center" shrinkToFit="0" textRotation="90" vertical="center" wrapText="1"/>
    </xf>
    <xf borderId="23" fillId="6" fontId="6" numFmtId="0" xfId="0" applyAlignment="1" applyBorder="1" applyFont="1">
      <alignment horizontal="center" shrinkToFit="0" textRotation="90" vertical="center" wrapText="1"/>
    </xf>
    <xf borderId="13" fillId="12" fontId="9" numFmtId="0" xfId="0" applyAlignment="1" applyBorder="1" applyFont="1">
      <alignment horizontal="center" shrinkToFit="0" textRotation="90" vertical="center" wrapText="1"/>
    </xf>
    <xf borderId="14" fillId="6" fontId="9" numFmtId="0" xfId="0" applyAlignment="1" applyBorder="1" applyFont="1">
      <alignment horizontal="center" shrinkToFit="0" textRotation="90" vertical="center" wrapText="1"/>
    </xf>
    <xf borderId="21" fillId="12" fontId="9" numFmtId="0" xfId="0" applyAlignment="1" applyBorder="1" applyFont="1">
      <alignment horizontal="center" shrinkToFit="0" textRotation="90" vertical="center" wrapText="1"/>
    </xf>
    <xf borderId="9" fillId="0" fontId="10" numFmtId="0" xfId="0" applyAlignment="1" applyBorder="1" applyFont="1">
      <alignment horizontal="center" shrinkToFit="0" vertical="center" wrapText="1"/>
    </xf>
    <xf borderId="28" fillId="0" fontId="2" numFmtId="0" xfId="0" applyBorder="1" applyFont="1"/>
    <xf borderId="25" fillId="0" fontId="7" numFmtId="0" xfId="0" applyAlignment="1" applyBorder="1" applyFont="1">
      <alignment horizontal="center" shrinkToFit="0" vertical="center" wrapText="1"/>
    </xf>
    <xf borderId="12" fillId="0" fontId="7" numFmtId="0" xfId="0" applyBorder="1" applyFont="1"/>
    <xf borderId="5" fillId="13" fontId="9" numFmtId="0" xfId="0" applyAlignment="1" applyBorder="1" applyFill="1" applyFont="1">
      <alignment horizontal="center" textRotation="90" vertical="center"/>
    </xf>
    <xf borderId="5" fillId="7" fontId="9" numFmtId="0" xfId="0" applyAlignment="1" applyBorder="1" applyFont="1">
      <alignment horizontal="center" textRotation="90" vertical="center"/>
    </xf>
    <xf borderId="0" fillId="14" fontId="25" numFmtId="0" xfId="0" applyAlignment="1" applyFill="1" applyFont="1">
      <alignment horizontal="left" shrinkToFit="0" vertical="center" wrapText="1"/>
    </xf>
    <xf borderId="23" fillId="13" fontId="9" numFmtId="0" xfId="0" applyAlignment="1" applyBorder="1" applyFont="1">
      <alignment horizontal="center" textRotation="90" vertical="center"/>
    </xf>
    <xf borderId="6" fillId="0" fontId="9" numFmtId="0" xfId="0" applyAlignment="1" applyBorder="1" applyFont="1">
      <alignment horizontal="center" textRotation="90" vertical="center"/>
    </xf>
    <xf borderId="14" fillId="7" fontId="9" numFmtId="0" xfId="0" applyAlignment="1" applyBorder="1" applyFont="1">
      <alignment horizontal="center" textRotation="90" vertical="center"/>
    </xf>
    <xf borderId="5" fillId="13" fontId="9" numFmtId="0" xfId="0" applyAlignment="1" applyBorder="1" applyFont="1">
      <alignment horizontal="center" shrinkToFit="0" textRotation="90" vertical="center" wrapText="1"/>
    </xf>
    <xf borderId="5" fillId="7" fontId="9" numFmtId="0" xfId="0" applyAlignment="1" applyBorder="1" applyFont="1">
      <alignment horizontal="center" shrinkToFit="0" textRotation="90" vertical="center" wrapText="1"/>
    </xf>
    <xf borderId="23" fillId="13" fontId="9" numFmtId="0" xfId="0" applyAlignment="1" applyBorder="1" applyFont="1">
      <alignment horizontal="center" shrinkToFit="0" textRotation="90" vertical="center" wrapText="1"/>
    </xf>
    <xf borderId="7" fillId="7" fontId="9" numFmtId="0" xfId="0" applyAlignment="1" applyBorder="1" applyFont="1">
      <alignment horizontal="center" shrinkToFit="0" textRotation="90" vertical="center" wrapText="1"/>
    </xf>
    <xf borderId="14" fillId="13" fontId="9" numFmtId="0" xfId="0" applyAlignment="1" applyBorder="1" applyFont="1">
      <alignment horizontal="center" shrinkToFit="0" textRotation="90" vertical="center" wrapText="1"/>
    </xf>
    <xf borderId="21" fillId="7" fontId="9" numFmtId="0" xfId="0" applyAlignment="1" applyBorder="1" applyFont="1">
      <alignment horizontal="center" shrinkToFit="0" textRotation="90" vertical="center" wrapText="1"/>
    </xf>
    <xf borderId="0" fillId="0" fontId="7" numFmtId="0" xfId="0" applyAlignment="1" applyFont="1">
      <alignment horizontal="center" shrinkToFit="0" vertical="center" wrapText="1"/>
    </xf>
    <xf borderId="0" fillId="0" fontId="12" numFmtId="0" xfId="0" applyAlignment="1" applyFont="1">
      <alignment horizontal="center" shrinkToFit="0" vertical="center" wrapText="1"/>
    </xf>
    <xf borderId="9" fillId="3" fontId="5" numFmtId="0" xfId="0" applyAlignment="1" applyBorder="1" applyFont="1">
      <alignment horizontal="center" vertical="center"/>
    </xf>
    <xf borderId="7" fillId="3" fontId="4" numFmtId="0" xfId="0" applyAlignment="1" applyBorder="1" applyFont="1">
      <alignment horizontal="center" shrinkToFit="0" vertical="center" wrapText="1"/>
    </xf>
    <xf borderId="19" fillId="3" fontId="26" numFmtId="0" xfId="0" applyAlignment="1" applyBorder="1" applyFont="1">
      <alignment horizontal="center" vertical="center"/>
    </xf>
    <xf borderId="29" fillId="8" fontId="4" numFmtId="0" xfId="0" applyAlignment="1" applyBorder="1" applyFont="1">
      <alignment horizontal="center" vertical="center"/>
    </xf>
    <xf borderId="30" fillId="8" fontId="4" numFmtId="0" xfId="0" applyAlignment="1" applyBorder="1" applyFont="1">
      <alignment horizontal="center" vertical="center"/>
    </xf>
    <xf borderId="13" fillId="3" fontId="26" numFmtId="0" xfId="0" applyAlignment="1" applyBorder="1" applyFont="1">
      <alignment horizontal="left" vertical="center"/>
    </xf>
    <xf borderId="7" fillId="3" fontId="26" numFmtId="0" xfId="0" applyAlignment="1" applyBorder="1" applyFont="1">
      <alignment horizontal="center" shrinkToFit="0" vertical="center" wrapText="1"/>
    </xf>
    <xf borderId="14" fillId="3" fontId="26" numFmtId="0" xfId="0" applyAlignment="1" applyBorder="1" applyFont="1">
      <alignment horizontal="center" vertical="top"/>
    </xf>
    <xf borderId="15" fillId="3" fontId="20" numFmtId="0" xfId="0" applyAlignment="1" applyBorder="1" applyFont="1">
      <alignment horizontal="left" shrinkToFit="0" vertical="center" wrapText="1"/>
    </xf>
    <xf borderId="7" fillId="3" fontId="3" numFmtId="0" xfId="0" applyAlignment="1" applyBorder="1" applyFont="1">
      <alignment horizontal="center"/>
    </xf>
    <xf borderId="7" fillId="3" fontId="3" numFmtId="0" xfId="0" applyAlignment="1" applyBorder="1" applyFont="1">
      <alignment horizontal="center" shrinkToFit="0" vertical="center" wrapText="1"/>
    </xf>
    <xf borderId="15" fillId="8" fontId="20" numFmtId="0" xfId="0" applyAlignment="1" applyBorder="1" applyFont="1">
      <alignment horizontal="center" shrinkToFit="0" vertical="center" wrapText="1"/>
    </xf>
    <xf borderId="7" fillId="8" fontId="3" numFmtId="10" xfId="0" applyAlignment="1" applyBorder="1" applyFont="1" applyNumberFormat="1">
      <alignment horizontal="center"/>
    </xf>
    <xf borderId="7" fillId="8" fontId="3" numFmtId="9" xfId="0" applyAlignment="1" applyBorder="1" applyFont="1" applyNumberFormat="1">
      <alignment horizontal="center" shrinkToFit="0" vertical="center" wrapText="1"/>
    </xf>
    <xf borderId="0" fillId="0" fontId="7" numFmtId="0" xfId="0" applyFont="1"/>
    <xf borderId="15" fillId="3" fontId="5" numFmtId="0" xfId="0" applyAlignment="1" applyBorder="1" applyFont="1">
      <alignment horizontal="left" shrinkToFit="0" vertical="center" wrapText="1"/>
    </xf>
    <xf borderId="15" fillId="8" fontId="5" numFmtId="0" xfId="0" applyAlignment="1" applyBorder="1" applyFont="1">
      <alignment horizontal="center" shrinkToFit="0" vertical="center" wrapText="1"/>
    </xf>
    <xf borderId="15" fillId="8" fontId="16" numFmtId="0" xfId="0" applyAlignment="1" applyBorder="1" applyFont="1">
      <alignment horizontal="center"/>
    </xf>
    <xf borderId="31" fillId="2" fontId="27" numFmtId="0" xfId="0" applyAlignment="1" applyBorder="1" applyFont="1">
      <alignment horizontal="center" vertical="center"/>
    </xf>
    <xf borderId="32" fillId="0" fontId="2" numFmtId="0" xfId="0" applyBorder="1" applyFont="1"/>
    <xf borderId="15" fillId="3" fontId="4" numFmtId="0" xfId="0" applyAlignment="1" applyBorder="1" applyFont="1">
      <alignment horizontal="center" shrinkToFit="0" vertical="center" wrapText="1"/>
    </xf>
    <xf borderId="33" fillId="0" fontId="2" numFmtId="0" xfId="0" applyBorder="1" applyFont="1"/>
    <xf borderId="13" fillId="3" fontId="4" numFmtId="0" xfId="0" applyAlignment="1" applyBorder="1" applyFont="1">
      <alignment horizontal="left" vertical="center"/>
    </xf>
    <xf borderId="7" fillId="3" fontId="3" numFmtId="10" xfId="0" applyAlignment="1" applyBorder="1" applyFont="1" applyNumberFormat="1">
      <alignment horizontal="center"/>
    </xf>
    <xf borderId="23" fillId="8" fontId="3" numFmtId="10" xfId="0" applyAlignment="1" applyBorder="1" applyFont="1" applyNumberFormat="1">
      <alignment horizontal="center" shrinkToFit="0" vertical="center" wrapText="1"/>
    </xf>
    <xf borderId="7" fillId="8" fontId="3" numFmtId="0" xfId="0" applyAlignment="1" applyBorder="1" applyFont="1">
      <alignment horizontal="center"/>
    </xf>
    <xf borderId="7" fillId="8" fontId="3" numFmtId="10" xfId="0" applyAlignment="1" applyBorder="1" applyFont="1" applyNumberFormat="1">
      <alignment horizontal="center" shrinkToFit="0" vertical="center" wrapText="1"/>
    </xf>
    <xf borderId="30" fillId="2" fontId="28" numFmtId="0" xfId="0" applyAlignment="1" applyBorder="1" applyFont="1">
      <alignment horizontal="center" shrinkToFit="0" vertical="center" wrapText="1"/>
    </xf>
    <xf borderId="34" fillId="2" fontId="29" numFmtId="0" xfId="0" applyAlignment="1" applyBorder="1" applyFont="1">
      <alignment horizontal="center" shrinkToFit="0" vertical="center" wrapText="1"/>
    </xf>
    <xf borderId="35" fillId="0" fontId="2" numFmtId="0" xfId="0" applyBorder="1" applyFont="1"/>
    <xf borderId="36" fillId="0" fontId="2" numFmtId="0" xfId="0" applyBorder="1" applyFont="1"/>
    <xf borderId="30" fillId="2" fontId="30" numFmtId="0" xfId="0" applyAlignment="1" applyBorder="1" applyFont="1">
      <alignment horizontal="center" shrinkToFit="0" vertical="center" wrapText="1"/>
    </xf>
    <xf borderId="14" fillId="3" fontId="20" numFmtId="0" xfId="0" applyAlignment="1" applyBorder="1" applyFont="1">
      <alignment horizontal="left" shrinkToFit="0" vertical="center" wrapText="1"/>
    </xf>
    <xf borderId="14" fillId="8" fontId="6" numFmtId="0" xfId="0" applyAlignment="1" applyBorder="1" applyFont="1">
      <alignment horizontal="center" shrinkToFit="0" vertical="center" wrapText="1"/>
    </xf>
    <xf borderId="3" fillId="3" fontId="6" numFmtId="0" xfId="0" applyAlignment="1" applyBorder="1" applyFont="1">
      <alignment horizontal="center" vertical="center"/>
    </xf>
    <xf borderId="6" fillId="0" fontId="6" numFmtId="0" xfId="0" applyAlignment="1" applyBorder="1" applyFont="1">
      <alignment horizontal="center" shrinkToFit="0" vertical="center" wrapText="1"/>
    </xf>
    <xf borderId="14" fillId="3" fontId="6" numFmtId="165" xfId="0" applyAlignment="1" applyBorder="1" applyFont="1" applyNumberFormat="1">
      <alignment horizontal="center" vertical="center"/>
    </xf>
    <xf borderId="7" fillId="3" fontId="20" numFmtId="0" xfId="0" applyAlignment="1" applyBorder="1" applyFont="1">
      <alignment horizontal="left" shrinkToFit="0" vertical="center" wrapText="1"/>
    </xf>
    <xf borderId="7" fillId="8" fontId="6" numFmtId="0" xfId="0" applyAlignment="1" applyBorder="1" applyFont="1">
      <alignment horizontal="center" shrinkToFit="0" vertical="center" wrapText="1"/>
    </xf>
    <xf borderId="15" fillId="3" fontId="6" numFmtId="0" xfId="0" applyAlignment="1" applyBorder="1" applyFont="1">
      <alignment horizontal="center" vertical="center"/>
    </xf>
    <xf borderId="7" fillId="0" fontId="6" numFmtId="0" xfId="0" applyAlignment="1" applyBorder="1" applyFont="1">
      <alignment horizontal="center" shrinkToFit="0" vertical="center" wrapText="1"/>
    </xf>
    <xf borderId="7" fillId="3" fontId="6" numFmtId="165" xfId="0" applyAlignment="1" applyBorder="1" applyFont="1" applyNumberFormat="1">
      <alignment horizontal="center" vertical="center"/>
    </xf>
    <xf borderId="7" fillId="3" fontId="31" numFmtId="0" xfId="0" applyAlignment="1" applyBorder="1" applyFont="1">
      <alignment horizontal="left" shrinkToFit="0" vertical="center" wrapText="1"/>
    </xf>
    <xf borderId="7" fillId="8" fontId="10" numFmtId="0" xfId="0" applyAlignment="1" applyBorder="1" applyFont="1">
      <alignment horizontal="center" shrinkToFit="0" vertical="center" wrapText="1"/>
    </xf>
    <xf borderId="15" fillId="3" fontId="10" numFmtId="0" xfId="0" applyAlignment="1" applyBorder="1" applyFont="1">
      <alignment horizontal="center" vertical="center"/>
    </xf>
    <xf borderId="7" fillId="0" fontId="10" numFmtId="0" xfId="0" applyAlignment="1" applyBorder="1" applyFont="1">
      <alignment horizontal="center" shrinkToFit="0" vertical="center" wrapText="1"/>
    </xf>
    <xf borderId="7" fillId="3" fontId="12" numFmtId="165" xfId="0" applyAlignment="1" applyBorder="1" applyFont="1" applyNumberFormat="1">
      <alignment horizontal="center" vertical="center"/>
    </xf>
    <xf borderId="37" fillId="0" fontId="32" numFmtId="0" xfId="0" applyAlignment="1" applyBorder="1" applyFont="1">
      <alignment horizontal="center"/>
    </xf>
    <xf borderId="38" fillId="0" fontId="2" numFmtId="0" xfId="0" applyBorder="1" applyFont="1"/>
    <xf borderId="39" fillId="0" fontId="2" numFmtId="0" xfId="0" applyBorder="1" applyFont="1"/>
    <xf borderId="37" fillId="0" fontId="33" numFmtId="0" xfId="0" applyAlignment="1" applyBorder="1" applyFont="1">
      <alignment horizontal="center" vertical="center"/>
    </xf>
    <xf borderId="40" fillId="0" fontId="34" numFmtId="0" xfId="0" applyAlignment="1" applyBorder="1" applyFont="1">
      <alignment horizontal="left" vertical="center"/>
    </xf>
    <xf borderId="41" fillId="0" fontId="2" numFmtId="0" xfId="0" applyBorder="1" applyFont="1"/>
    <xf borderId="42" fillId="0" fontId="2" numFmtId="0" xfId="0" applyBorder="1" applyFont="1"/>
    <xf borderId="43" fillId="0" fontId="2" numFmtId="0" xfId="0" applyBorder="1" applyFont="1"/>
    <xf borderId="44" fillId="0" fontId="2" numFmtId="0" xfId="0" applyBorder="1" applyFont="1"/>
    <xf borderId="45" fillId="0" fontId="2" numFmtId="0" xfId="0" applyBorder="1" applyFont="1"/>
    <xf borderId="46" fillId="0" fontId="2" numFmtId="0" xfId="0" applyBorder="1" applyFont="1"/>
    <xf borderId="0" fillId="0" fontId="32" numFmtId="0" xfId="0" applyAlignment="1" applyFont="1">
      <alignment horizontal="center"/>
    </xf>
    <xf borderId="0" fillId="0" fontId="33" numFmtId="0" xfId="0" applyAlignment="1" applyFont="1">
      <alignment horizontal="center" vertical="center"/>
    </xf>
    <xf borderId="0" fillId="0" fontId="34" numFmtId="0" xfId="0" applyAlignment="1" applyFont="1">
      <alignment horizontal="left" vertical="center"/>
    </xf>
    <xf borderId="47" fillId="0" fontId="7" numFmtId="0" xfId="0" applyAlignment="1" applyBorder="1" applyFont="1">
      <alignment horizontal="center" vertical="center"/>
    </xf>
    <xf borderId="48" fillId="0" fontId="35" numFmtId="0" xfId="0" applyAlignment="1" applyBorder="1" applyFont="1">
      <alignment horizontal="center"/>
    </xf>
    <xf borderId="49" fillId="0" fontId="2" numFmtId="0" xfId="0" applyBorder="1" applyFont="1"/>
    <xf borderId="48" fillId="0" fontId="35" numFmtId="0" xfId="0" applyAlignment="1" applyBorder="1" applyFont="1">
      <alignment horizontal="center" vertical="center"/>
    </xf>
    <xf borderId="50" fillId="0" fontId="2" numFmtId="0" xfId="0" applyBorder="1" applyFont="1"/>
    <xf borderId="51" fillId="0" fontId="36" numFmtId="0" xfId="0" applyAlignment="1" applyBorder="1" applyFont="1">
      <alignment horizontal="center" shrinkToFit="0" vertical="center" wrapText="1"/>
    </xf>
    <xf borderId="48" fillId="8" fontId="35" numFmtId="0" xfId="0" applyAlignment="1" applyBorder="1" applyFont="1">
      <alignment horizontal="center" vertical="center"/>
    </xf>
    <xf borderId="47" fillId="0" fontId="7" numFmtId="0" xfId="0" applyBorder="1" applyFont="1"/>
    <xf borderId="47" fillId="0" fontId="35" numFmtId="0" xfId="0" applyAlignment="1" applyBorder="1" applyFont="1">
      <alignment horizontal="center" shrinkToFit="0" vertical="center" wrapText="1"/>
    </xf>
    <xf borderId="47" fillId="0" fontId="36" numFmtId="0" xfId="0" applyAlignment="1" applyBorder="1" applyFont="1">
      <alignment horizontal="center" shrinkToFit="0" vertical="center" wrapText="1"/>
    </xf>
    <xf borderId="52" fillId="0" fontId="2" numFmtId="0" xfId="0" applyBorder="1" applyFont="1"/>
    <xf borderId="47" fillId="0" fontId="7" numFmtId="0" xfId="0" applyAlignment="1" applyBorder="1" applyFont="1">
      <alignment horizontal="center"/>
    </xf>
    <xf borderId="47" fillId="0" fontId="8" numFmtId="0" xfId="0" applyAlignment="1" applyBorder="1" applyFont="1">
      <alignment horizontal="center" vertical="center"/>
    </xf>
    <xf borderId="15" fillId="2" fontId="13" numFmtId="0" xfId="0" applyAlignment="1" applyBorder="1" applyFont="1">
      <alignment horizontal="center"/>
    </xf>
    <xf borderId="5" fillId="3" fontId="5" numFmtId="0" xfId="0" applyAlignment="1" applyBorder="1" applyFont="1">
      <alignment horizontal="center" shrinkToFit="0" vertical="center" wrapText="1"/>
    </xf>
    <xf borderId="15" fillId="3" fontId="15" numFmtId="0" xfId="0" applyAlignment="1" applyBorder="1" applyFont="1">
      <alignment horizontal="center" shrinkToFit="0" vertical="center" wrapText="1"/>
    </xf>
    <xf borderId="7" fillId="3" fontId="20" numFmtId="0" xfId="0" applyAlignment="1" applyBorder="1" applyFont="1">
      <alignment horizontal="center" shrinkToFit="0" vertical="center" wrapText="1"/>
    </xf>
    <xf borderId="15" fillId="3" fontId="20" numFmtId="0" xfId="0" applyAlignment="1" applyBorder="1" applyFont="1">
      <alignment horizontal="center" shrinkToFit="0" vertical="center" wrapText="1"/>
    </xf>
    <xf borderId="7" fillId="12" fontId="20" numFmtId="0" xfId="0" applyAlignment="1" applyBorder="1" applyFont="1">
      <alignment horizontal="center" shrinkToFit="0" vertical="center" wrapText="1"/>
    </xf>
    <xf borderId="7" fillId="12" fontId="20" numFmtId="0" xfId="0" applyAlignment="1" applyBorder="1" applyFont="1">
      <alignment horizontal="center" readingOrder="1" shrinkToFit="0" vertical="center" wrapText="1"/>
    </xf>
    <xf borderId="5" fillId="4" fontId="17" numFmtId="164" xfId="0" applyAlignment="1" applyBorder="1" applyFont="1" applyNumberFormat="1">
      <alignment horizontal="center" shrinkToFit="0" textRotation="90" vertical="center" wrapText="1"/>
    </xf>
    <xf borderId="7" fillId="0" fontId="37" numFmtId="0" xfId="0" applyAlignment="1" applyBorder="1" applyFont="1">
      <alignment shrinkToFit="0" vertical="top" wrapText="1"/>
    </xf>
    <xf borderId="5" fillId="0" fontId="21" numFmtId="0" xfId="0" applyAlignment="1" applyBorder="1" applyFont="1">
      <alignment horizontal="center" shrinkToFit="0" vertical="center" wrapText="1"/>
    </xf>
    <xf borderId="7" fillId="3" fontId="21" numFmtId="10" xfId="0" applyAlignment="1" applyBorder="1" applyFont="1" applyNumberFormat="1">
      <alignment horizontal="center" shrinkToFit="0" vertical="center" wrapText="1"/>
    </xf>
    <xf borderId="7" fillId="12" fontId="21" numFmtId="10" xfId="0" applyAlignment="1" applyBorder="1" applyFont="1" applyNumberFormat="1">
      <alignment horizontal="center" shrinkToFit="0" vertical="center" wrapText="1"/>
    </xf>
    <xf borderId="7" fillId="12" fontId="21" numFmtId="0" xfId="0" applyAlignment="1" applyBorder="1" applyFont="1">
      <alignment horizontal="center" shrinkToFit="0" vertical="center" wrapText="1"/>
    </xf>
    <xf borderId="7" fillId="0" fontId="21" numFmtId="167" xfId="0" applyAlignment="1" applyBorder="1" applyFont="1" applyNumberFormat="1">
      <alignment horizontal="left" readingOrder="0" vertical="center"/>
    </xf>
    <xf borderId="7" fillId="0" fontId="21" numFmtId="0" xfId="0" applyAlignment="1" applyBorder="1" applyFont="1">
      <alignment horizontal="left" readingOrder="0" vertical="center"/>
    </xf>
    <xf borderId="7" fillId="0" fontId="21" numFmtId="167" xfId="0" applyAlignment="1" applyBorder="1" applyFont="1" applyNumberFormat="1">
      <alignment horizontal="left" vertical="center"/>
    </xf>
    <xf borderId="7" fillId="0" fontId="23" numFmtId="0" xfId="0" applyAlignment="1" applyBorder="1" applyFont="1">
      <alignment horizontal="center" shrinkToFit="0" vertical="center" wrapText="1"/>
    </xf>
    <xf borderId="7" fillId="3" fontId="23" numFmtId="10" xfId="0" applyAlignment="1" applyBorder="1" applyFont="1" applyNumberFormat="1">
      <alignment horizontal="center" shrinkToFit="0" vertical="center" wrapText="1"/>
    </xf>
    <xf borderId="7" fillId="12" fontId="23" numFmtId="10" xfId="0" applyAlignment="1" applyBorder="1" applyFont="1" applyNumberFormat="1">
      <alignment horizontal="center" shrinkToFit="0" vertical="center" wrapText="1"/>
    </xf>
    <xf borderId="7" fillId="12" fontId="23" numFmtId="0" xfId="0" applyAlignment="1" applyBorder="1" applyFont="1">
      <alignment horizontal="center" shrinkToFit="0" vertical="center" wrapText="1"/>
    </xf>
    <xf borderId="7" fillId="0" fontId="23" numFmtId="167" xfId="0" applyAlignment="1" applyBorder="1" applyFont="1" applyNumberFormat="1">
      <alignment horizontal="left" vertical="center"/>
    </xf>
    <xf borderId="7" fillId="0" fontId="23" numFmtId="0" xfId="0" applyAlignment="1" applyBorder="1" applyFont="1">
      <alignment horizontal="left" shrinkToFit="0" vertical="center" wrapText="1"/>
    </xf>
    <xf borderId="0" fillId="0" fontId="23" numFmtId="0" xfId="0" applyAlignment="1" applyFont="1">
      <alignment horizontal="center" vertical="center"/>
    </xf>
    <xf borderId="5" fillId="4" fontId="17" numFmtId="0" xfId="0" applyAlignment="1" applyBorder="1" applyFont="1">
      <alignment horizontal="center" shrinkToFit="0" textRotation="90" vertical="center" wrapText="1"/>
    </xf>
    <xf borderId="7" fillId="0" fontId="23" numFmtId="0" xfId="0" applyAlignment="1" applyBorder="1" applyFont="1">
      <alignment horizontal="center" shrinkToFit="0" vertical="top" wrapText="1"/>
    </xf>
    <xf borderId="7" fillId="3" fontId="23" numFmtId="9" xfId="0" applyAlignment="1" applyBorder="1" applyFont="1" applyNumberFormat="1">
      <alignment horizontal="center" shrinkToFit="0" vertical="center" wrapText="1"/>
    </xf>
    <xf borderId="0" fillId="0" fontId="23" numFmtId="0" xfId="0" applyFont="1"/>
    <xf borderId="7" fillId="0" fontId="21" numFmtId="0" xfId="0" applyAlignment="1" applyBorder="1" applyFont="1">
      <alignment horizontal="left" vertical="center"/>
    </xf>
    <xf borderId="7" fillId="0" fontId="21" numFmtId="168" xfId="0" applyAlignment="1" applyBorder="1" applyFont="1" applyNumberFormat="1">
      <alignment horizontal="left" readingOrder="0" vertical="center"/>
    </xf>
    <xf borderId="7" fillId="12" fontId="23" numFmtId="9" xfId="0" applyAlignment="1" applyBorder="1" applyFont="1" applyNumberFormat="1">
      <alignment horizontal="center" shrinkToFit="0" vertical="center" wrapText="1"/>
    </xf>
    <xf borderId="5" fillId="4" fontId="17" numFmtId="0" xfId="0" applyAlignment="1" applyBorder="1" applyFont="1">
      <alignment horizontal="center" textRotation="90" vertical="center"/>
    </xf>
    <xf borderId="0" fillId="0" fontId="23" numFmtId="0" xfId="0" applyAlignment="1" applyFont="1">
      <alignment horizontal="center"/>
    </xf>
    <xf borderId="7" fillId="0" fontId="23" numFmtId="10" xfId="0" applyAlignment="1" applyBorder="1" applyFont="1" applyNumberFormat="1">
      <alignment horizontal="center" shrinkToFit="0" vertical="top" wrapText="1"/>
    </xf>
    <xf borderId="7" fillId="0" fontId="23" numFmtId="167" xfId="0" applyAlignment="1" applyBorder="1" applyFont="1" applyNumberFormat="1">
      <alignment horizontal="left"/>
    </xf>
    <xf borderId="0" fillId="0" fontId="17" numFmtId="0" xfId="0" applyFont="1"/>
    <xf borderId="0" fillId="0" fontId="37" numFmtId="0" xfId="0" applyFont="1"/>
    <xf borderId="0" fillId="0" fontId="21" numFmtId="0" xfId="0" applyAlignment="1" applyFont="1">
      <alignment horizontal="center" shrinkToFit="0" wrapText="1"/>
    </xf>
    <xf borderId="0" fillId="0" fontId="21" numFmtId="0" xfId="0" applyFont="1"/>
    <xf borderId="0" fillId="0" fontId="21" numFmtId="0" xfId="0" applyAlignment="1" applyFont="1">
      <alignment shrinkToFit="0" vertical="center" wrapText="1"/>
    </xf>
    <xf borderId="0" fillId="0" fontId="21" numFmtId="0" xfId="0" applyAlignment="1" applyFont="1">
      <alignment vertical="center"/>
    </xf>
    <xf borderId="5" fillId="3" fontId="26" numFmtId="0" xfId="0" applyAlignment="1" applyBorder="1" applyFont="1">
      <alignment horizontal="center" shrinkToFit="0" vertical="center" wrapText="1"/>
    </xf>
    <xf borderId="5" fillId="5" fontId="17" numFmtId="0" xfId="0" applyAlignment="1" applyBorder="1" applyFont="1">
      <alignment horizontal="center" shrinkToFit="0" textRotation="90" vertical="center" wrapText="1"/>
    </xf>
    <xf borderId="7" fillId="0" fontId="37" numFmtId="0" xfId="0" applyAlignment="1" applyBorder="1" applyFont="1">
      <alignment horizontal="center" shrinkToFit="0" vertical="top" wrapText="1"/>
    </xf>
    <xf borderId="7" fillId="3" fontId="21" numFmtId="10" xfId="0" applyAlignment="1" applyBorder="1" applyFont="1" applyNumberFormat="1">
      <alignment horizontal="center" readingOrder="0" shrinkToFit="0" vertical="center" wrapText="1"/>
    </xf>
    <xf borderId="7" fillId="12" fontId="21" numFmtId="10" xfId="0" applyAlignment="1" applyBorder="1" applyFont="1" applyNumberFormat="1">
      <alignment horizontal="center" readingOrder="0" shrinkToFit="0" vertical="center" wrapText="1"/>
    </xf>
    <xf borderId="7" fillId="0" fontId="21" numFmtId="0" xfId="0" applyAlignment="1" applyBorder="1" applyFont="1">
      <alignment readingOrder="0" shrinkToFit="0" vertical="top" wrapText="1"/>
    </xf>
    <xf borderId="7" fillId="0" fontId="38" numFmtId="0" xfId="0" applyAlignment="1" applyBorder="1" applyFont="1">
      <alignment readingOrder="0" shrinkToFit="0" vertical="center" wrapText="1"/>
    </xf>
    <xf borderId="7" fillId="0" fontId="39" numFmtId="169" xfId="0" applyAlignment="1" applyBorder="1" applyFont="1" applyNumberFormat="1">
      <alignment horizontal="right" readingOrder="0" shrinkToFit="0" vertical="bottom" wrapText="0"/>
    </xf>
    <xf borderId="20" fillId="0" fontId="39" numFmtId="169" xfId="0" applyAlignment="1" applyBorder="1" applyFont="1" applyNumberFormat="1">
      <alignment horizontal="right" readingOrder="0" shrinkToFit="0" vertical="bottom" wrapText="0"/>
    </xf>
    <xf borderId="7" fillId="0" fontId="40" numFmtId="0" xfId="0" applyAlignment="1" applyBorder="1" applyFont="1">
      <alignment horizontal="left" readingOrder="0" shrinkToFit="0" vertical="center" wrapText="1"/>
    </xf>
    <xf borderId="6" fillId="0" fontId="39" numFmtId="0" xfId="0" applyAlignment="1" applyBorder="1" applyFont="1">
      <alignment horizontal="left" readingOrder="0" shrinkToFit="0" vertical="center" wrapText="1"/>
    </xf>
    <xf borderId="6" fillId="0" fontId="39" numFmtId="169" xfId="0" applyAlignment="1" applyBorder="1" applyFont="1" applyNumberFormat="1">
      <alignment horizontal="right" readingOrder="0" shrinkToFit="0" vertical="bottom" wrapText="0"/>
    </xf>
    <xf borderId="12" fillId="0" fontId="39" numFmtId="169" xfId="0" applyAlignment="1" applyBorder="1" applyFont="1" applyNumberFormat="1">
      <alignment horizontal="right" readingOrder="0" shrinkToFit="0" vertical="center" wrapText="0"/>
    </xf>
    <xf borderId="6" fillId="0" fontId="40" numFmtId="0" xfId="0" applyAlignment="1" applyBorder="1" applyFont="1">
      <alignment horizontal="left" readingOrder="0" shrinkToFit="0" vertical="center" wrapText="1"/>
    </xf>
    <xf borderId="7" fillId="12" fontId="21" numFmtId="0" xfId="0" applyAlignment="1" applyBorder="1" applyFont="1">
      <alignment horizontal="center" readingOrder="0" shrinkToFit="0" vertical="center" wrapText="1"/>
    </xf>
    <xf borderId="6" fillId="14" fontId="39" numFmtId="169" xfId="0" applyAlignment="1" applyBorder="1" applyFont="1" applyNumberFormat="1">
      <alignment horizontal="right" readingOrder="0" shrinkToFit="0" vertical="bottom" wrapText="0"/>
    </xf>
    <xf borderId="12" fillId="14" fontId="39" numFmtId="170" xfId="0" applyAlignment="1" applyBorder="1" applyFont="1" applyNumberFormat="1">
      <alignment readingOrder="0" shrinkToFit="0" vertical="bottom" wrapText="0"/>
    </xf>
    <xf borderId="6" fillId="0" fontId="39" numFmtId="0" xfId="0" applyAlignment="1" applyBorder="1" applyFont="1">
      <alignment horizontal="left" shrinkToFit="0" vertical="center" wrapText="1"/>
    </xf>
    <xf borderId="6" fillId="0" fontId="41" numFmtId="169" xfId="0" applyAlignment="1" applyBorder="1" applyFont="1" applyNumberFormat="1">
      <alignment horizontal="center"/>
    </xf>
    <xf borderId="12" fillId="0" fontId="41" numFmtId="169" xfId="0" applyAlignment="1" applyBorder="1" applyFont="1" applyNumberFormat="1">
      <alignment horizontal="center"/>
    </xf>
    <xf borderId="6" fillId="0" fontId="42" numFmtId="0" xfId="0" applyAlignment="1" applyBorder="1" applyFont="1">
      <alignment horizontal="left" shrinkToFit="0" vertical="center" wrapText="1"/>
    </xf>
    <xf borderId="0" fillId="0" fontId="23" numFmtId="0" xfId="0" applyAlignment="1" applyFont="1">
      <alignment horizontal="center" shrinkToFit="0" vertical="center" wrapText="1"/>
    </xf>
    <xf borderId="7" fillId="0" fontId="39" numFmtId="0" xfId="0" applyAlignment="1" applyBorder="1" applyFont="1">
      <alignment horizontal="left" readingOrder="0" shrinkToFit="0" vertical="center" wrapText="1"/>
    </xf>
    <xf borderId="12" fillId="0" fontId="39" numFmtId="170" xfId="0" applyAlignment="1" applyBorder="1" applyFont="1" applyNumberFormat="1">
      <alignment horizontal="right" readingOrder="0" shrinkToFit="0" vertical="bottom" wrapText="0"/>
    </xf>
    <xf borderId="7" fillId="0" fontId="39" numFmtId="169" xfId="0" applyAlignment="1" applyBorder="1" applyFont="1" applyNumberFormat="1">
      <alignment horizontal="right" shrinkToFit="0" vertical="bottom" wrapText="0"/>
    </xf>
    <xf borderId="0" fillId="0" fontId="24" numFmtId="0" xfId="0" applyAlignment="1" applyFont="1">
      <alignment readingOrder="0"/>
    </xf>
    <xf borderId="6" fillId="0" fontId="39" numFmtId="169" xfId="0" applyAlignment="1" applyBorder="1" applyFont="1" applyNumberFormat="1">
      <alignment horizontal="center"/>
    </xf>
    <xf borderId="12" fillId="0" fontId="39" numFmtId="169" xfId="0" applyAlignment="1" applyBorder="1" applyFont="1" applyNumberFormat="1">
      <alignment horizontal="center"/>
    </xf>
    <xf borderId="6" fillId="0" fontId="40" numFmtId="0" xfId="0" applyAlignment="1" applyBorder="1" applyFont="1">
      <alignment horizontal="left" shrinkToFit="0" vertical="center" wrapText="1"/>
    </xf>
    <xf borderId="0" fillId="0" fontId="21" numFmtId="0" xfId="0" applyAlignment="1" applyFont="1">
      <alignment horizontal="center" shrinkToFit="0" vertical="center" wrapText="1"/>
    </xf>
    <xf borderId="7" fillId="0" fontId="37" numFmtId="0" xfId="0" applyAlignment="1" applyBorder="1" applyFont="1">
      <alignment shrinkToFit="0" wrapText="1"/>
    </xf>
    <xf borderId="7" fillId="0" fontId="39" numFmtId="0" xfId="0" applyAlignment="1" applyBorder="1" applyFont="1">
      <alignment horizontal="left" shrinkToFit="0" vertical="center" wrapText="1"/>
    </xf>
    <xf borderId="6" fillId="0" fontId="39" numFmtId="169" xfId="0" applyAlignment="1" applyBorder="1" applyFont="1" applyNumberFormat="1">
      <alignment horizontal="right" shrinkToFit="0" vertical="bottom" wrapText="0"/>
    </xf>
    <xf borderId="12" fillId="0" fontId="39" numFmtId="169" xfId="0" applyAlignment="1" applyBorder="1" applyFont="1" applyNumberFormat="1">
      <alignment horizontal="right" shrinkToFit="0" vertical="bottom" wrapText="0"/>
    </xf>
    <xf borderId="20" fillId="0" fontId="39" numFmtId="169" xfId="0" applyAlignment="1" applyBorder="1" applyFont="1" applyNumberFormat="1">
      <alignment horizontal="right" shrinkToFit="0" vertical="bottom" wrapText="0"/>
    </xf>
    <xf borderId="7" fillId="5" fontId="23" numFmtId="0" xfId="0" applyAlignment="1" applyBorder="1" applyFont="1">
      <alignment horizontal="center" shrinkToFit="0" vertical="center" wrapText="1"/>
    </xf>
    <xf borderId="7" fillId="0" fontId="23" numFmtId="167" xfId="0" applyAlignment="1" applyBorder="1" applyFont="1" applyNumberFormat="1">
      <alignment horizontal="center" shrinkToFit="0" vertical="center" wrapText="1"/>
    </xf>
    <xf borderId="5" fillId="6" fontId="17" numFmtId="0" xfId="0" applyAlignment="1" applyBorder="1" applyFont="1">
      <alignment horizontal="center" shrinkToFit="0" textRotation="90" vertical="center" wrapText="1"/>
    </xf>
    <xf borderId="0" fillId="14" fontId="43" numFmtId="0" xfId="0" applyAlignment="1" applyFont="1">
      <alignment horizontal="left" shrinkToFit="0" vertical="center" wrapText="1"/>
    </xf>
    <xf borderId="7" fillId="0" fontId="21" numFmtId="171" xfId="0" applyAlignment="1" applyBorder="1" applyFont="1" applyNumberFormat="1">
      <alignment readingOrder="0" shrinkToFit="0" wrapText="1"/>
    </xf>
    <xf borderId="7" fillId="0" fontId="21" numFmtId="171" xfId="0" applyAlignment="1" applyBorder="1" applyFont="1" applyNumberFormat="1">
      <alignment readingOrder="0"/>
    </xf>
    <xf borderId="7" fillId="0" fontId="21" numFmtId="0" xfId="0" applyAlignment="1" applyBorder="1" applyFont="1">
      <alignment vertical="center"/>
    </xf>
    <xf borderId="7" fillId="0" fontId="21" numFmtId="170" xfId="0" applyAlignment="1" applyBorder="1" applyFont="1" applyNumberFormat="1">
      <alignment readingOrder="0"/>
    </xf>
    <xf borderId="7" fillId="0" fontId="21" numFmtId="0" xfId="0" applyAlignment="1" applyBorder="1" applyFont="1">
      <alignment readingOrder="0" vertical="center"/>
    </xf>
    <xf borderId="7" fillId="0" fontId="23" numFmtId="167" xfId="0" applyBorder="1" applyFont="1" applyNumberFormat="1"/>
    <xf borderId="7" fillId="0" fontId="21" numFmtId="172" xfId="0" applyAlignment="1" applyBorder="1" applyFont="1" applyNumberFormat="1">
      <alignment readingOrder="0"/>
    </xf>
    <xf borderId="7" fillId="0" fontId="23" numFmtId="167" xfId="0" applyAlignment="1" applyBorder="1" applyFont="1" applyNumberFormat="1">
      <alignment horizontal="center"/>
    </xf>
    <xf borderId="7" fillId="0" fontId="21" numFmtId="168" xfId="0" applyAlignment="1" applyBorder="1" applyFont="1" applyNumberFormat="1">
      <alignment readingOrder="0"/>
    </xf>
    <xf borderId="5" fillId="13" fontId="17" numFmtId="0" xfId="0" applyAlignment="1" applyBorder="1" applyFont="1">
      <alignment horizontal="center" textRotation="90" vertical="center"/>
    </xf>
    <xf borderId="7" fillId="3" fontId="23" numFmtId="10" xfId="0" applyAlignment="1" applyBorder="1" applyFont="1" applyNumberFormat="1">
      <alignment horizontal="center"/>
    </xf>
    <xf borderId="5" fillId="13" fontId="17" numFmtId="0" xfId="0" applyAlignment="1" applyBorder="1" applyFont="1">
      <alignment horizontal="center" shrinkToFit="0" textRotation="90" vertical="center" wrapText="1"/>
    </xf>
    <xf borderId="7" fillId="0" fontId="23" numFmtId="167" xfId="0" applyAlignment="1" applyBorder="1" applyFont="1" applyNumberFormat="1">
      <alignment horizontal="center" shrinkToFit="0" wrapText="1"/>
    </xf>
    <xf borderId="7" fillId="13" fontId="23" numFmtId="0" xfId="0" applyAlignment="1" applyBorder="1" applyFont="1">
      <alignment horizontal="center" shrinkToFit="0" vertical="center" wrapText="1"/>
    </xf>
    <xf borderId="9" fillId="3" fontId="20" numFmtId="0" xfId="0" applyAlignment="1" applyBorder="1" applyFont="1">
      <alignment horizontal="center" shrinkToFit="0" vertical="center" wrapText="1"/>
    </xf>
    <xf borderId="26" fillId="0" fontId="2" numFmtId="0" xfId="0" applyBorder="1" applyFont="1"/>
    <xf borderId="25" fillId="0" fontId="2" numFmtId="0" xfId="0" applyBorder="1" applyFont="1"/>
    <xf borderId="7" fillId="10" fontId="17" numFmtId="0" xfId="0" applyAlignment="1" applyBorder="1" applyFont="1">
      <alignment horizontal="center" vertical="center"/>
    </xf>
    <xf borderId="7" fillId="10" fontId="17" numFmtId="0" xfId="0" applyAlignment="1" applyBorder="1" applyFont="1">
      <alignment horizontal="center"/>
    </xf>
    <xf borderId="7" fillId="10" fontId="17" numFmtId="0" xfId="0" applyAlignment="1" applyBorder="1" applyFont="1">
      <alignment horizontal="center" shrinkToFit="0" wrapText="1"/>
    </xf>
    <xf borderId="7" fillId="10" fontId="17" numFmtId="10" xfId="0" applyAlignment="1" applyBorder="1" applyFont="1" applyNumberFormat="1">
      <alignment horizontal="center"/>
    </xf>
    <xf borderId="7" fillId="10" fontId="17" numFmtId="0" xfId="0" applyAlignment="1" applyBorder="1" applyFont="1">
      <alignment horizontal="center" shrinkToFit="0" vertical="center" wrapText="1"/>
    </xf>
    <xf borderId="15" fillId="10" fontId="17" numFmtId="0" xfId="0" applyAlignment="1" applyBorder="1" applyFont="1">
      <alignment horizontal="left"/>
    </xf>
    <xf borderId="7" fillId="11" fontId="17" numFmtId="0" xfId="0" applyAlignment="1" applyBorder="1" applyFont="1">
      <alignment horizontal="center" vertical="center"/>
    </xf>
    <xf borderId="7" fillId="11" fontId="17" numFmtId="0" xfId="0" applyAlignment="1" applyBorder="1" applyFont="1">
      <alignment horizontal="center"/>
    </xf>
    <xf borderId="7" fillId="11" fontId="17" numFmtId="0" xfId="0" applyAlignment="1" applyBorder="1" applyFont="1">
      <alignment horizontal="center" shrinkToFit="0" wrapText="1"/>
    </xf>
    <xf borderId="7" fillId="11" fontId="17" numFmtId="10" xfId="0" applyAlignment="1" applyBorder="1" applyFont="1" applyNumberFormat="1">
      <alignment horizontal="center"/>
    </xf>
    <xf borderId="7" fillId="11" fontId="17" numFmtId="0" xfId="0" applyAlignment="1" applyBorder="1" applyFont="1">
      <alignment horizontal="center" shrinkToFit="0" vertical="center" wrapText="1"/>
    </xf>
    <xf borderId="15" fillId="11" fontId="17" numFmtId="0" xfId="0" applyAlignment="1" applyBorder="1" applyFont="1">
      <alignment horizontal="left"/>
    </xf>
    <xf borderId="7" fillId="12" fontId="17" numFmtId="0" xfId="0" applyAlignment="1" applyBorder="1" applyFont="1">
      <alignment horizontal="center" vertical="center"/>
    </xf>
    <xf borderId="7" fillId="12" fontId="17" numFmtId="0" xfId="0" applyAlignment="1" applyBorder="1" applyFont="1">
      <alignment horizontal="center"/>
    </xf>
    <xf borderId="7" fillId="12" fontId="17" numFmtId="0" xfId="0" applyAlignment="1" applyBorder="1" applyFont="1">
      <alignment horizontal="center" shrinkToFit="0" wrapText="1"/>
    </xf>
    <xf borderId="7" fillId="12" fontId="17" numFmtId="10" xfId="0" applyAlignment="1" applyBorder="1" applyFont="1" applyNumberFormat="1">
      <alignment horizontal="center"/>
    </xf>
    <xf borderId="7" fillId="12" fontId="17" numFmtId="0" xfId="0" applyAlignment="1" applyBorder="1" applyFont="1">
      <alignment horizontal="center" shrinkToFit="0" vertical="center" wrapText="1"/>
    </xf>
    <xf borderId="15" fillId="12" fontId="17" numFmtId="0" xfId="0" applyAlignment="1" applyBorder="1" applyFont="1">
      <alignment horizontal="left"/>
    </xf>
    <xf borderId="7" fillId="7" fontId="17" numFmtId="0" xfId="0" applyAlignment="1" applyBorder="1" applyFont="1">
      <alignment horizontal="center" vertical="center"/>
    </xf>
    <xf borderId="7" fillId="7" fontId="17" numFmtId="0" xfId="0" applyAlignment="1" applyBorder="1" applyFont="1">
      <alignment horizontal="center"/>
    </xf>
    <xf borderId="7" fillId="7" fontId="17" numFmtId="0" xfId="0" applyAlignment="1" applyBorder="1" applyFont="1">
      <alignment horizontal="center" shrinkToFit="0" wrapText="1"/>
    </xf>
    <xf borderId="7" fillId="7" fontId="17" numFmtId="10" xfId="0" applyAlignment="1" applyBorder="1" applyFont="1" applyNumberFormat="1">
      <alignment horizontal="center"/>
    </xf>
    <xf borderId="7" fillId="7" fontId="17" numFmtId="0" xfId="0" applyAlignment="1" applyBorder="1" applyFont="1">
      <alignment horizontal="center" shrinkToFit="0" vertical="center" wrapText="1"/>
    </xf>
    <xf borderId="15" fillId="7" fontId="17" numFmtId="0" xfId="0" applyAlignment="1" applyBorder="1" applyFont="1">
      <alignment horizontal="left"/>
    </xf>
    <xf borderId="7" fillId="0" fontId="3" numFmtId="0" xfId="0" applyAlignment="1" applyBorder="1" applyFont="1">
      <alignment horizontal="center" vertical="center"/>
    </xf>
    <xf borderId="7" fillId="0" fontId="3" numFmtId="0" xfId="0" applyAlignment="1" applyBorder="1" applyFont="1">
      <alignment horizontal="center"/>
    </xf>
    <xf borderId="7" fillId="0" fontId="3" numFmtId="0" xfId="0" applyAlignment="1" applyBorder="1" applyFont="1">
      <alignment horizontal="center" shrinkToFit="0" wrapText="1"/>
    </xf>
    <xf borderId="7" fillId="0" fontId="3" numFmtId="10" xfId="0" applyAlignment="1" applyBorder="1" applyFont="1" applyNumberFormat="1">
      <alignment horizontal="center"/>
    </xf>
    <xf borderId="7" fillId="0" fontId="3" numFmtId="0" xfId="0" applyAlignment="1" applyBorder="1" applyFont="1">
      <alignment horizontal="center" shrinkToFit="0" vertical="center" wrapText="1"/>
    </xf>
    <xf borderId="15" fillId="0" fontId="3" numFmtId="0" xfId="0" applyAlignment="1" applyBorder="1" applyFont="1">
      <alignment horizontal="center"/>
    </xf>
    <xf borderId="0" fillId="0" fontId="3" numFmtId="0" xfId="0" applyFont="1"/>
    <xf borderId="53" fillId="2" fontId="13" numFmtId="0" xfId="0" applyAlignment="1" applyBorder="1" applyFont="1">
      <alignment horizontal="center"/>
    </xf>
    <xf borderId="54" fillId="0" fontId="2" numFmtId="0" xfId="0" applyBorder="1" applyFont="1"/>
    <xf borderId="5" fillId="3" fontId="26" numFmtId="0" xfId="0" applyAlignment="1" applyBorder="1" applyFont="1">
      <alignment horizontal="center" shrinkToFit="0" textRotation="90" vertical="center" wrapText="1"/>
    </xf>
    <xf borderId="15" fillId="3" fontId="26" numFmtId="0" xfId="0" applyAlignment="1" applyBorder="1" applyFont="1">
      <alignment horizontal="center" shrinkToFit="0" vertical="center" wrapText="1"/>
    </xf>
    <xf borderId="55" fillId="3" fontId="20" numFmtId="0" xfId="0" applyAlignment="1" applyBorder="1" applyFont="1">
      <alignment horizontal="center" shrinkToFit="0" vertical="center" wrapText="1"/>
    </xf>
    <xf borderId="48" fillId="3" fontId="15" numFmtId="0" xfId="0" applyAlignment="1" applyBorder="1" applyFont="1">
      <alignment horizontal="center" shrinkToFit="0" vertical="center" wrapText="1"/>
    </xf>
    <xf borderId="7" fillId="3" fontId="26" numFmtId="0" xfId="0" applyAlignment="1" applyBorder="1" applyFont="1">
      <alignment horizontal="center" readingOrder="1" shrinkToFit="0" vertical="center" wrapText="1"/>
    </xf>
    <xf borderId="7" fillId="3" fontId="20" numFmtId="0" xfId="0" applyAlignment="1" applyBorder="1" applyFont="1">
      <alignment horizontal="center" readingOrder="1" shrinkToFit="0" vertical="center" wrapText="1"/>
    </xf>
    <xf borderId="56" fillId="0" fontId="2" numFmtId="0" xfId="0" applyBorder="1" applyFont="1"/>
    <xf borderId="47" fillId="3" fontId="15" numFmtId="0" xfId="0" applyAlignment="1" applyBorder="1" applyFont="1">
      <alignment horizontal="center" shrinkToFit="0" vertical="center" wrapText="1"/>
    </xf>
    <xf borderId="57" fillId="3" fontId="20" numFmtId="0" xfId="0" applyAlignment="1" applyBorder="1" applyFont="1">
      <alignment horizontal="center" shrinkToFit="0" vertical="center" wrapText="1"/>
    </xf>
    <xf borderId="58" fillId="0" fontId="2" numFmtId="0" xfId="0" applyBorder="1" applyFont="1"/>
    <xf borderId="47" fillId="3" fontId="20" numFmtId="0" xfId="0" applyAlignment="1" applyBorder="1" applyFont="1">
      <alignment horizontal="center" shrinkToFit="0" vertical="center" wrapText="1"/>
    </xf>
    <xf borderId="5" fillId="4" fontId="37" numFmtId="164" xfId="0" applyAlignment="1" applyBorder="1" applyFont="1" applyNumberFormat="1">
      <alignment horizontal="center" shrinkToFit="0" textRotation="90" vertical="center" wrapText="1"/>
    </xf>
    <xf borderId="5" fillId="0" fontId="37" numFmtId="0" xfId="0" applyAlignment="1" applyBorder="1" applyFont="1">
      <alignment horizontal="center" shrinkToFit="0" textRotation="90" vertical="center" wrapText="1"/>
    </xf>
    <xf borderId="7" fillId="0" fontId="44" numFmtId="10" xfId="0" applyAlignment="1" applyBorder="1" applyFont="1" applyNumberFormat="1">
      <alignment horizontal="center" shrinkToFit="0" vertical="center" wrapText="1"/>
    </xf>
    <xf borderId="7" fillId="0" fontId="37" numFmtId="0" xfId="0" applyAlignment="1" applyBorder="1" applyFont="1">
      <alignment horizontal="left" shrinkToFit="0" vertical="center" wrapText="1"/>
    </xf>
    <xf borderId="7" fillId="12" fontId="37" numFmtId="0" xfId="0" applyAlignment="1" applyBorder="1" applyFont="1">
      <alignment horizontal="center" shrinkToFit="0" vertical="center" wrapText="1"/>
    </xf>
    <xf borderId="7" fillId="8" fontId="37" numFmtId="0" xfId="0" applyAlignment="1" applyBorder="1" applyFont="1">
      <alignment horizontal="center" readingOrder="1" shrinkToFit="0" vertical="center" wrapText="1"/>
    </xf>
    <xf borderId="7" fillId="12" fontId="37" numFmtId="0" xfId="0" applyAlignment="1" applyBorder="1" applyFont="1">
      <alignment horizontal="center" readingOrder="1" shrinkToFit="0" vertical="center" wrapText="1"/>
    </xf>
    <xf borderId="7" fillId="8" fontId="37" numFmtId="10" xfId="0" applyAlignment="1" applyBorder="1" applyFont="1" applyNumberFormat="1">
      <alignment horizontal="center" readingOrder="1" shrinkToFit="0" vertical="center" wrapText="1"/>
    </xf>
    <xf borderId="7" fillId="8" fontId="20" numFmtId="0" xfId="0" applyAlignment="1" applyBorder="1" applyFont="1">
      <alignment horizontal="center" readingOrder="1" shrinkToFit="0" vertical="center" wrapText="1"/>
    </xf>
    <xf borderId="59" fillId="8" fontId="20" numFmtId="0" xfId="0" applyAlignment="1" applyBorder="1" applyFont="1">
      <alignment horizontal="center" shrinkToFit="0" vertical="center" wrapText="1"/>
    </xf>
    <xf borderId="60" fillId="8" fontId="15" numFmtId="0" xfId="0" applyAlignment="1" applyBorder="1" applyFont="1">
      <alignment horizontal="center" shrinkToFit="0" vertical="center" wrapText="1"/>
    </xf>
    <xf borderId="7" fillId="8" fontId="20" numFmtId="0" xfId="0" applyAlignment="1" applyBorder="1" applyFont="1">
      <alignment horizontal="center" shrinkToFit="0" vertical="center" wrapText="1"/>
    </xf>
    <xf borderId="59" fillId="8" fontId="15" numFmtId="0" xfId="0" applyAlignment="1" applyBorder="1" applyFont="1">
      <alignment horizontal="center" shrinkToFit="0" vertical="center" wrapText="1"/>
    </xf>
    <xf borderId="47" fillId="8" fontId="15" numFmtId="0" xfId="0" applyAlignment="1" applyBorder="1" applyFont="1">
      <alignment horizontal="center" shrinkToFit="0" vertical="center" wrapText="1"/>
    </xf>
    <xf borderId="47" fillId="8" fontId="20" numFmtId="0" xfId="0" applyAlignment="1" applyBorder="1" applyFont="1">
      <alignment horizontal="center" shrinkToFit="0" vertical="center" wrapText="1"/>
    </xf>
    <xf borderId="7" fillId="8" fontId="21" numFmtId="165" xfId="0" applyAlignment="1" applyBorder="1" applyFont="1" applyNumberFormat="1">
      <alignment shrinkToFit="0" vertical="top" wrapText="1"/>
    </xf>
    <xf borderId="59" fillId="8" fontId="21" numFmtId="0" xfId="0" applyAlignment="1" applyBorder="1" applyFont="1">
      <alignment shrinkToFit="0" wrapText="1"/>
    </xf>
    <xf borderId="60" fillId="8" fontId="7" numFmtId="0" xfId="0" applyAlignment="1" applyBorder="1" applyFont="1">
      <alignment horizontal="center" shrinkToFit="0" vertical="center" wrapText="1"/>
    </xf>
    <xf borderId="7" fillId="8" fontId="7" numFmtId="0" xfId="0" applyAlignment="1" applyBorder="1" applyFont="1">
      <alignment horizontal="center" shrinkToFit="0" vertical="center" wrapText="1"/>
    </xf>
    <xf borderId="59" fillId="8" fontId="7" numFmtId="0" xfId="0" applyAlignment="1" applyBorder="1" applyFont="1">
      <alignment horizontal="center" shrinkToFit="0" vertical="center" wrapText="1"/>
    </xf>
    <xf borderId="47" fillId="0" fontId="7" numFmtId="167" xfId="0" applyBorder="1" applyFont="1" applyNumberFormat="1"/>
    <xf borderId="47" fillId="0" fontId="7" numFmtId="0" xfId="0" applyAlignment="1" applyBorder="1" applyFont="1">
      <alignment shrinkToFit="0" vertical="center" wrapText="1"/>
    </xf>
    <xf borderId="7" fillId="0" fontId="44" numFmtId="0" xfId="0" applyAlignment="1" applyBorder="1" applyFont="1">
      <alignment horizontal="center" shrinkToFit="0" vertical="center" wrapText="1"/>
    </xf>
    <xf borderId="7" fillId="0" fontId="8" numFmtId="0" xfId="0" applyAlignment="1" applyBorder="1" applyFont="1">
      <alignment horizontal="center" shrinkToFit="0" vertical="center" wrapText="1"/>
    </xf>
    <xf borderId="7" fillId="8" fontId="44" numFmtId="0" xfId="0" applyAlignment="1" applyBorder="1" applyFont="1">
      <alignment horizontal="center" shrinkToFit="0" vertical="center" wrapText="1"/>
    </xf>
    <xf borderId="7" fillId="8" fontId="44" numFmtId="10" xfId="0" applyAlignment="1" applyBorder="1" applyFont="1" applyNumberFormat="1">
      <alignment horizontal="center" shrinkToFit="0" vertical="center" wrapText="1"/>
    </xf>
    <xf borderId="7" fillId="8" fontId="23" numFmtId="0" xfId="0" applyAlignment="1" applyBorder="1" applyFont="1">
      <alignment horizontal="center" shrinkToFit="0" vertical="center" wrapText="1"/>
    </xf>
    <xf borderId="59" fillId="8" fontId="23" numFmtId="0" xfId="0" applyAlignment="1" applyBorder="1" applyFont="1">
      <alignment shrinkToFit="0" wrapText="1"/>
    </xf>
    <xf borderId="60" fillId="8" fontId="8" numFmtId="0" xfId="0" applyAlignment="1" applyBorder="1" applyFont="1">
      <alignment horizontal="center" shrinkToFit="0" vertical="center" wrapText="1"/>
    </xf>
    <xf borderId="7" fillId="8" fontId="8" numFmtId="0" xfId="0" applyAlignment="1" applyBorder="1" applyFont="1">
      <alignment horizontal="center" shrinkToFit="0" vertical="center" wrapText="1"/>
    </xf>
    <xf borderId="59" fillId="8" fontId="8" numFmtId="0" xfId="0" applyAlignment="1" applyBorder="1" applyFont="1">
      <alignment horizontal="center" shrinkToFit="0" vertical="center" wrapText="1"/>
    </xf>
    <xf borderId="47" fillId="0" fontId="8" numFmtId="167" xfId="0" applyBorder="1" applyFont="1" applyNumberFormat="1"/>
    <xf borderId="47" fillId="0" fontId="8" numFmtId="0" xfId="0" applyAlignment="1" applyBorder="1" applyFont="1">
      <alignment shrinkToFit="0" vertical="center" wrapText="1"/>
    </xf>
    <xf borderId="5" fillId="4" fontId="37" numFmtId="0" xfId="0" applyAlignment="1" applyBorder="1" applyFont="1">
      <alignment horizontal="center" shrinkToFit="0" textRotation="90" vertical="center" wrapText="1"/>
    </xf>
    <xf borderId="7" fillId="0" fontId="37" numFmtId="0" xfId="0" applyAlignment="1" applyBorder="1" applyFont="1">
      <alignment horizontal="center" shrinkToFit="0" vertical="center" wrapText="1"/>
    </xf>
    <xf borderId="7" fillId="8" fontId="21" numFmtId="0" xfId="0" applyAlignment="1" applyBorder="1" applyFont="1">
      <alignment horizontal="center" shrinkToFit="0" vertical="center" wrapText="1"/>
    </xf>
    <xf borderId="61" fillId="8" fontId="21" numFmtId="0" xfId="0" applyAlignment="1" applyBorder="1" applyFont="1">
      <alignment shrinkToFit="0" wrapText="1"/>
    </xf>
    <xf borderId="61" fillId="8" fontId="7" numFmtId="0" xfId="0" applyAlignment="1" applyBorder="1" applyFont="1">
      <alignment horizontal="center" shrinkToFit="0" vertical="center" wrapText="1"/>
    </xf>
    <xf borderId="52" fillId="0" fontId="7" numFmtId="167" xfId="0" applyBorder="1" applyFont="1" applyNumberFormat="1"/>
    <xf borderId="52" fillId="0" fontId="7" numFmtId="0" xfId="0" applyAlignment="1" applyBorder="1" applyFont="1">
      <alignment shrinkToFit="0" vertical="center" wrapText="1"/>
    </xf>
    <xf borderId="7" fillId="12" fontId="37" numFmtId="173" xfId="0" applyAlignment="1" applyBorder="1" applyFont="1" applyNumberFormat="1">
      <alignment horizontal="center" shrinkToFit="0" vertical="center" wrapText="1"/>
    </xf>
    <xf borderId="0" fillId="0" fontId="8" numFmtId="167" xfId="0" applyFont="1" applyNumberFormat="1"/>
    <xf borderId="0" fillId="0" fontId="8" numFmtId="0" xfId="0" applyFont="1"/>
    <xf borderId="7" fillId="8" fontId="21" numFmtId="0" xfId="0" applyAlignment="1" applyBorder="1" applyFont="1">
      <alignment horizontal="center" shrinkToFit="0" wrapText="1"/>
    </xf>
    <xf borderId="0" fillId="0" fontId="7" numFmtId="167" xfId="0" applyFont="1" applyNumberFormat="1"/>
    <xf borderId="59" fillId="8" fontId="23" numFmtId="0" xfId="0" applyAlignment="1" applyBorder="1" applyFont="1">
      <alignment horizontal="center" shrinkToFit="0" vertical="center" wrapText="1"/>
    </xf>
    <xf borderId="47" fillId="0" fontId="8" numFmtId="167" xfId="0" applyAlignment="1" applyBorder="1" applyFont="1" applyNumberFormat="1">
      <alignment horizontal="center" shrinkToFit="0" vertical="center" wrapText="1"/>
    </xf>
    <xf borderId="0" fillId="0" fontId="8" numFmtId="167" xfId="0" applyAlignment="1" applyFont="1" applyNumberFormat="1">
      <alignment horizontal="center" shrinkToFit="0" vertical="center" wrapText="1"/>
    </xf>
    <xf borderId="0" fillId="0" fontId="8" numFmtId="0" xfId="0" applyAlignment="1" applyFont="1">
      <alignment horizontal="center" shrinkToFit="0" vertical="center" wrapText="1"/>
    </xf>
    <xf borderId="7" fillId="8" fontId="21" numFmtId="0" xfId="0" applyAlignment="1" applyBorder="1" applyFont="1">
      <alignment shrinkToFit="0" wrapText="1"/>
    </xf>
    <xf borderId="62" fillId="8" fontId="21" numFmtId="0" xfId="0" applyAlignment="1" applyBorder="1" applyFont="1">
      <alignment shrinkToFit="0" wrapText="1"/>
    </xf>
    <xf borderId="62" fillId="8" fontId="7" numFmtId="0" xfId="0" applyAlignment="1" applyBorder="1" applyFont="1">
      <alignment horizontal="center" shrinkToFit="0" vertical="center" wrapText="1"/>
    </xf>
    <xf borderId="51" fillId="0" fontId="7" numFmtId="167" xfId="0" applyBorder="1" applyFont="1" applyNumberFormat="1"/>
    <xf borderId="7" fillId="8" fontId="21" numFmtId="0" xfId="0" applyBorder="1" applyFont="1"/>
    <xf borderId="59" fillId="8" fontId="21" numFmtId="0" xfId="0" applyBorder="1" applyFont="1"/>
    <xf borderId="21" fillId="8" fontId="21" numFmtId="0" xfId="0" applyBorder="1" applyFont="1"/>
    <xf borderId="7" fillId="0" fontId="21" numFmtId="0" xfId="0" applyBorder="1" applyFont="1"/>
    <xf borderId="5" fillId="4" fontId="37" numFmtId="0" xfId="0" applyAlignment="1" applyBorder="1" applyFont="1">
      <alignment horizontal="center" textRotation="90" vertical="center"/>
    </xf>
    <xf borderId="5" fillId="0" fontId="37" numFmtId="0" xfId="0" applyAlignment="1" applyBorder="1" applyFont="1">
      <alignment horizontal="center" shrinkToFit="0" textRotation="90" wrapText="1"/>
    </xf>
    <xf borderId="7" fillId="0" fontId="44" numFmtId="0" xfId="0" applyAlignment="1" applyBorder="1" applyFont="1">
      <alignment horizontal="center"/>
    </xf>
    <xf borderId="7" fillId="0" fontId="44" numFmtId="10" xfId="0" applyAlignment="1" applyBorder="1" applyFont="1" applyNumberFormat="1">
      <alignment horizontal="center"/>
    </xf>
    <xf borderId="0" fillId="0" fontId="37" numFmtId="0" xfId="0" applyAlignment="1" applyFont="1">
      <alignment textRotation="90"/>
    </xf>
    <xf borderId="5" fillId="5" fontId="37" numFmtId="0" xfId="0" applyAlignment="1" applyBorder="1" applyFont="1">
      <alignment horizontal="center" shrinkToFit="0" textRotation="90" vertical="center" wrapText="1"/>
    </xf>
    <xf borderId="7" fillId="0" fontId="37" numFmtId="0" xfId="0" applyBorder="1" applyFont="1"/>
    <xf borderId="7" fillId="0" fontId="23" numFmtId="0" xfId="0" applyBorder="1" applyFont="1"/>
    <xf borderId="51" fillId="3" fontId="26" numFmtId="0" xfId="0" applyAlignment="1" applyBorder="1" applyFont="1">
      <alignment horizontal="center" shrinkToFit="0" textRotation="90" vertical="center" wrapText="1"/>
    </xf>
    <xf borderId="48" fillId="3" fontId="26" numFmtId="0" xfId="0" applyAlignment="1" applyBorder="1" applyFont="1">
      <alignment horizontal="center" shrinkToFit="0" vertical="center" wrapText="1"/>
    </xf>
    <xf borderId="63" fillId="3" fontId="26" numFmtId="0" xfId="0" applyAlignment="1" applyBorder="1" applyFont="1">
      <alignment horizontal="center" shrinkToFit="0" vertical="center" wrapText="1"/>
    </xf>
    <xf borderId="51" fillId="3" fontId="20" numFmtId="0" xfId="0" applyAlignment="1" applyBorder="1" applyFont="1">
      <alignment horizontal="center" shrinkToFit="0" vertical="center" wrapText="1"/>
    </xf>
    <xf borderId="64" fillId="0" fontId="2" numFmtId="0" xfId="0" applyBorder="1" applyFont="1"/>
    <xf borderId="65" fillId="3" fontId="26" numFmtId="0" xfId="0" applyAlignment="1" applyBorder="1" applyFont="1">
      <alignment horizontal="center" shrinkToFit="0" vertical="center" wrapText="1"/>
    </xf>
    <xf borderId="65" fillId="3" fontId="26" numFmtId="0" xfId="0" applyAlignment="1" applyBorder="1" applyFont="1">
      <alignment horizontal="center" readingOrder="1" shrinkToFit="0" vertical="center" wrapText="1"/>
    </xf>
    <xf borderId="65" fillId="3" fontId="20" numFmtId="0" xfId="0" applyAlignment="1" applyBorder="1" applyFont="1">
      <alignment horizontal="center" readingOrder="1" shrinkToFit="0" vertical="center" wrapText="1"/>
    </xf>
    <xf borderId="5" fillId="6" fontId="37" numFmtId="0" xfId="0" applyAlignment="1" applyBorder="1" applyFont="1">
      <alignment horizontal="center" shrinkToFit="0" textRotation="90" vertical="center" wrapText="1"/>
    </xf>
    <xf borderId="7" fillId="0" fontId="23" numFmtId="0" xfId="0" applyAlignment="1" applyBorder="1" applyFont="1">
      <alignment horizontal="center"/>
    </xf>
    <xf borderId="5" fillId="13" fontId="37" numFmtId="0" xfId="0" applyAlignment="1" applyBorder="1" applyFont="1">
      <alignment horizontal="center" textRotation="90" vertical="center"/>
    </xf>
    <xf borderId="7" fillId="8" fontId="23" numFmtId="0" xfId="0" applyBorder="1" applyFont="1"/>
    <xf borderId="21" fillId="8" fontId="8" numFmtId="0" xfId="0" applyBorder="1" applyFont="1"/>
    <xf borderId="5" fillId="13" fontId="37" numFmtId="0" xfId="0" applyAlignment="1" applyBorder="1" applyFont="1">
      <alignment horizontal="center" shrinkToFit="0" textRotation="90" vertical="center" wrapText="1"/>
    </xf>
    <xf borderId="7" fillId="8" fontId="44" numFmtId="10" xfId="0" applyAlignment="1" applyBorder="1" applyFont="1" applyNumberFormat="1">
      <alignment horizontal="center"/>
    </xf>
    <xf borderId="7" fillId="8" fontId="44" numFmtId="0" xfId="0" applyAlignment="1" applyBorder="1" applyFont="1">
      <alignment horizontal="center"/>
    </xf>
    <xf borderId="7" fillId="0" fontId="37" numFmtId="0" xfId="0" applyAlignment="1" applyBorder="1" applyFont="1">
      <alignment horizontal="center"/>
    </xf>
    <xf borderId="7" fillId="0" fontId="37" numFmtId="10" xfId="0" applyAlignment="1" applyBorder="1" applyFont="1" applyNumberFormat="1">
      <alignment horizontal="center"/>
    </xf>
    <xf borderId="7" fillId="0" fontId="37" numFmtId="2" xfId="0" applyAlignment="1" applyBorder="1" applyFont="1" applyNumberFormat="1">
      <alignment horizontal="center"/>
    </xf>
    <xf borderId="7" fillId="0" fontId="21" numFmtId="0" xfId="0" applyAlignment="1" applyBorder="1" applyFont="1">
      <alignment horizontal="center"/>
    </xf>
    <xf borderId="7" fillId="0" fontId="23" numFmtId="10" xfId="0" applyAlignment="1" applyBorder="1" applyFont="1" applyNumberFormat="1">
      <alignment horizontal="center"/>
    </xf>
    <xf borderId="7" fillId="0" fontId="23" numFmtId="2" xfId="0" applyAlignment="1" applyBorder="1" applyFont="1" applyNumberFormat="1">
      <alignment horizontal="center"/>
    </xf>
    <xf borderId="0" fillId="0" fontId="10" numFmtId="0" xfId="0" applyAlignment="1" applyFont="1">
      <alignment horizontal="center"/>
    </xf>
    <xf borderId="17" fillId="2" fontId="45" numFmtId="0" xfId="0" applyAlignment="1" applyBorder="1" applyFont="1">
      <alignment horizontal="center"/>
    </xf>
    <xf borderId="17" fillId="2" fontId="46" numFmtId="0" xfId="0" applyAlignment="1" applyBorder="1" applyFont="1">
      <alignment horizontal="center"/>
    </xf>
    <xf borderId="1" fillId="2" fontId="13" numFmtId="0" xfId="0" applyAlignment="1" applyBorder="1" applyFont="1">
      <alignment horizontal="center"/>
    </xf>
    <xf borderId="17" fillId="2" fontId="27" numFmtId="0" xfId="0" applyAlignment="1" applyBorder="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'MATRIZ DE VALORACIÓN'!$A$149:$A$153</c:f>
            </c:strRef>
          </c:cat>
          <c:val>
            <c:numRef>
              <c:f>'MATRIZ DE VALORACIÓN'!$B$149:$B$153</c:f>
              <c:numCache/>
            </c:numRef>
          </c:val>
        </c:ser>
        <c:ser>
          <c:idx val="1"/>
          <c:order val="1"/>
          <c:spPr>
            <a:solidFill>
              <a:schemeClr val="accent5"/>
            </a:solidFill>
            <a:ln cmpd="sng">
              <a:solidFill>
                <a:srgbClr val="000000"/>
              </a:solidFill>
            </a:ln>
          </c:spPr>
          <c:dLbls>
            <c:numFmt formatCode="General" sourceLinked="1"/>
            <c:txPr>
              <a:bodyPr/>
              <a:lstStyle/>
              <a:p>
                <a:pPr lvl="0">
                  <a:defRPr b="1" i="0" sz="2000">
                    <a:solidFill>
                      <a:srgbClr val="4BACC6"/>
                    </a:solidFill>
                  </a:defRPr>
                </a:pPr>
              </a:p>
            </c:txPr>
            <c:showLegendKey val="0"/>
            <c:showVal val="1"/>
            <c:showCatName val="0"/>
            <c:showSerName val="0"/>
            <c:showPercent val="0"/>
            <c:showBubbleSize val="0"/>
          </c:dLbls>
          <c:cat>
            <c:strRef>
              <c:f>'MATRIZ DE VALORACIÓN'!$A$149:$A$153</c:f>
            </c:strRef>
          </c:cat>
          <c:val>
            <c:numRef>
              <c:f>'MATRIZ DE VALORACIÓN'!$C$149:$C$153</c:f>
              <c:numCache/>
            </c:numRef>
          </c:val>
        </c:ser>
        <c:ser>
          <c:idx val="2"/>
          <c:order val="2"/>
          <c:cat>
            <c:strRef>
              <c:f>'MATRIZ DE VALORACIÓN'!$A$149:$A$153</c:f>
            </c:strRef>
          </c:cat>
          <c:val>
            <c:numRef>
              <c:f>'MATRIZ DE VALORACIÓN'!$D$149:$D$153</c:f>
              <c:numCache/>
            </c:numRef>
          </c:val>
        </c:ser>
        <c:axId val="1265057089"/>
        <c:axId val="787004770"/>
      </c:barChart>
      <c:catAx>
        <c:axId val="126505708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787004770"/>
      </c:catAx>
      <c:valAx>
        <c:axId val="7870047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1265057089"/>
      </c:valAx>
    </c:plotArea>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Opciones didácticas para las áreas, asignaturas y proyectos transversales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'AUTOEVALUACIÓN'!$K$68:$N$68</c:f>
              <c:numCache/>
            </c:numRef>
          </c:val>
        </c:ser>
        <c:ser>
          <c:idx val="1"/>
          <c:order val="1"/>
          <c:tx>
            <c:v>Estrategias para las tareas
escolares </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'AUTOEVALUACIÓN'!$K$69:$N$69</c:f>
              <c:numCache/>
            </c:numRef>
          </c:val>
        </c:ser>
        <c:ser>
          <c:idx val="2"/>
          <c:order val="2"/>
          <c:tx>
            <c:v>Uso articulado de los recursos para el aprendizaje</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'AUTOEVALUACIÓN'!$K$70:$N$70</c:f>
              <c:numCache/>
            </c:numRef>
          </c:val>
        </c:ser>
        <c:ser>
          <c:idx val="3"/>
          <c:order val="3"/>
          <c:tx>
            <c:v>Uso de los tiempos para el
aprendizaje</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'AUTOEVALUACIÓN'!$K$71:$N$71</c:f>
              <c:numCache/>
            </c:numRef>
          </c:val>
        </c:ser>
        <c:axId val="283892027"/>
        <c:axId val="518850665"/>
      </c:barChart>
      <c:catAx>
        <c:axId val="2838920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518850665"/>
      </c:catAx>
      <c:valAx>
        <c:axId val="51885066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283892027"/>
      </c:valAx>
    </c:plotArea>
    <c:legend>
      <c:legendPos val="r"/>
      <c:layout>
        <c:manualLayout>
          <c:xMode val="edge"/>
          <c:yMode val="edge"/>
          <c:x val="0.6754274177266306"/>
          <c:y val="0.17181378643459044"/>
        </c:manualLayout>
      </c:layout>
      <c:overlay val="0"/>
      <c:txPr>
        <a:bodyPr/>
        <a:lstStyle/>
        <a:p>
          <a:pPr lvl="0">
            <a:defRPr b="0" i="0">
              <a:solidFill>
                <a:srgbClr val="1A1A1A"/>
              </a:solidFill>
              <a:latin typeface="+mn-lt"/>
            </a:defRPr>
          </a:pPr>
        </a:p>
      </c:txPr>
    </c:legend>
    <c:plotVisOnly val="1"/>
  </c:chart>
</c:chartSpace>
</file>

<file path=xl/charts/chart10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GOBIERNO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MEJORAMIENTO'!$L$25</c:f>
              <c:numCache/>
            </c:numRef>
          </c:val>
        </c:ser>
        <c:ser>
          <c:idx val="2"/>
          <c:order val="2"/>
          <c:cat>
            <c:strRef>
              <c:f>'EJECUCIÓN PLAN DE MEJORAMIENTO'!$L$5</c:f>
            </c:strRef>
          </c:cat>
          <c:val>
            <c:numRef>
              <c:f>'EJECUCIÓN PLAN DE MEJORAMIENTO'!$N$25</c:f>
              <c:numCache/>
            </c:numRef>
          </c:val>
        </c:ser>
        <c:axId val="2065913416"/>
        <c:axId val="1378879231"/>
      </c:barChart>
      <c:catAx>
        <c:axId val="20659134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78879231"/>
      </c:catAx>
      <c:valAx>
        <c:axId val="137887923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065913416"/>
      </c:valAx>
    </c:plotArea>
    <c:plotVisOnly val="1"/>
  </c:chart>
</c:chartSpace>
</file>

<file path=xl/charts/chart10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CULTURA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MEJORAMIENTO'!$I$30</c:f>
              <c:numCache/>
            </c:numRef>
          </c:val>
        </c:ser>
        <c:ser>
          <c:idx val="4"/>
          <c:order val="4"/>
          <c:cat>
            <c:strRef>
              <c:f>'EJECUCIÓN PLAN DE MEJORAMIENTO'!$I$5</c:f>
            </c:strRef>
          </c:cat>
          <c:val>
            <c:numRef>
              <c:f>'EJECUCIÓN PLAN DE MEJORAMIENTO'!$J$30</c:f>
              <c:numCache/>
            </c:numRef>
          </c:val>
        </c:ser>
        <c:ser>
          <c:idx val="5"/>
          <c:order val="5"/>
          <c:cat>
            <c:strRef>
              <c:f>'EJECUCIÓN PLAN DE MEJORAMIENTO'!$I$5</c:f>
            </c:strRef>
          </c:cat>
          <c:val>
            <c:numRef>
              <c:f>'EJECUCIÓN PLAN DE MEJORAMIENTO'!$K$30</c:f>
              <c:numCache/>
            </c:numRef>
          </c:val>
        </c:ser>
        <c:ser>
          <c:idx val="6"/>
          <c:order val="6"/>
          <c:cat>
            <c:strRef>
              <c:f>'EJECUCIÓN PLAN DE MEJORAMIENTO'!$I$5</c:f>
            </c:strRef>
          </c:cat>
          <c:val>
            <c:numRef>
              <c:f>'EJECUCIÓN PLAN DE MEJORAMIENTO'!$M$30</c:f>
              <c:numCache/>
            </c:numRef>
          </c:val>
        </c:ser>
        <c:axId val="1450957921"/>
        <c:axId val="2092183751"/>
      </c:barChart>
      <c:catAx>
        <c:axId val="145095792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092183751"/>
      </c:catAx>
      <c:valAx>
        <c:axId val="209218375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450957921"/>
      </c:valAx>
    </c:plotArea>
    <c:plotVisOnly val="1"/>
  </c:chart>
</c:chartSpace>
</file>

<file path=xl/charts/chart10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CULTURA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MEJORAMIENTO'!$L$30</c:f>
              <c:numCache/>
            </c:numRef>
          </c:val>
        </c:ser>
        <c:ser>
          <c:idx val="2"/>
          <c:order val="2"/>
          <c:cat>
            <c:strRef>
              <c:f>'EJECUCIÓN PLAN DE MEJORAMIENTO'!$L$5</c:f>
            </c:strRef>
          </c:cat>
          <c:val>
            <c:numRef>
              <c:f>'EJECUCIÓN PLAN DE MEJORAMIENTO'!$N$30</c:f>
              <c:numCache/>
            </c:numRef>
          </c:val>
        </c:ser>
        <c:axId val="1271691692"/>
        <c:axId val="734686326"/>
      </c:barChart>
      <c:catAx>
        <c:axId val="127169169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734686326"/>
      </c:catAx>
      <c:valAx>
        <c:axId val="7346863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271691692"/>
      </c:valAx>
    </c:plotArea>
    <c:plotVisOnly val="1"/>
  </c:chart>
</c:chartSpace>
</file>

<file path=xl/charts/chart10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CLIMA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MEJORAMIENTO'!$I$40</c:f>
              <c:numCache/>
            </c:numRef>
          </c:val>
        </c:ser>
        <c:ser>
          <c:idx val="4"/>
          <c:order val="4"/>
          <c:cat>
            <c:strRef>
              <c:f>'EJECUCIÓN PLAN DE MEJORAMIENTO'!$I$5</c:f>
            </c:strRef>
          </c:cat>
          <c:val>
            <c:numRef>
              <c:f>'EJECUCIÓN PLAN DE MEJORAMIENTO'!$J$40</c:f>
              <c:numCache/>
            </c:numRef>
          </c:val>
        </c:ser>
        <c:ser>
          <c:idx val="5"/>
          <c:order val="5"/>
          <c:cat>
            <c:strRef>
              <c:f>'EJECUCIÓN PLAN DE MEJORAMIENTO'!$I$5</c:f>
            </c:strRef>
          </c:cat>
          <c:val>
            <c:numRef>
              <c:f>'EJECUCIÓN PLAN DE MEJORAMIENTO'!$K$40</c:f>
              <c:numCache/>
            </c:numRef>
          </c:val>
        </c:ser>
        <c:ser>
          <c:idx val="6"/>
          <c:order val="6"/>
          <c:cat>
            <c:strRef>
              <c:f>'EJECUCIÓN PLAN DE MEJORAMIENTO'!$I$5</c:f>
            </c:strRef>
          </c:cat>
          <c:val>
            <c:numRef>
              <c:f>'EJECUCIÓN PLAN DE MEJORAMIENTO'!$M$40</c:f>
              <c:numCache/>
            </c:numRef>
          </c:val>
        </c:ser>
        <c:axId val="739509219"/>
        <c:axId val="2059612341"/>
      </c:barChart>
      <c:catAx>
        <c:axId val="7395092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059612341"/>
      </c:catAx>
      <c:valAx>
        <c:axId val="20596123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39509219"/>
      </c:valAx>
    </c:plotArea>
    <c:plotVisOnly val="1"/>
  </c:chart>
</c:chartSpace>
</file>

<file path=xl/charts/chart10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CLIMA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MEJORAMIENTO'!$L$40</c:f>
              <c:numCache/>
            </c:numRef>
          </c:val>
        </c:ser>
        <c:ser>
          <c:idx val="2"/>
          <c:order val="2"/>
          <c:cat>
            <c:strRef>
              <c:f>'EJECUCIÓN PLAN DE MEJORAMIENTO'!$L$5</c:f>
            </c:strRef>
          </c:cat>
          <c:val>
            <c:numRef>
              <c:f>'EJECUCIÓN PLAN DE MEJORAMIENTO'!$N$40</c:f>
              <c:numCache/>
            </c:numRef>
          </c:val>
        </c:ser>
        <c:axId val="1751224470"/>
        <c:axId val="406872383"/>
      </c:barChart>
      <c:catAx>
        <c:axId val="175122447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406872383"/>
      </c:catAx>
      <c:valAx>
        <c:axId val="4068723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751224470"/>
      </c:valAx>
    </c:plotArea>
    <c:plotVisOnly val="1"/>
  </c:chart>
</c:chartSpace>
</file>

<file path=xl/charts/chart10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RELACIONES CON EL ENTORNO</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MEJORAMIENTO'!$I$45</c:f>
              <c:numCache/>
            </c:numRef>
          </c:val>
        </c:ser>
        <c:ser>
          <c:idx val="4"/>
          <c:order val="4"/>
          <c:cat>
            <c:strRef>
              <c:f>'EJECUCIÓN PLAN DE MEJORAMIENTO'!$I$5</c:f>
            </c:strRef>
          </c:cat>
          <c:val>
            <c:numRef>
              <c:f>'EJECUCIÓN PLAN DE MEJORAMIENTO'!$J$45</c:f>
              <c:numCache/>
            </c:numRef>
          </c:val>
        </c:ser>
        <c:ser>
          <c:idx val="5"/>
          <c:order val="5"/>
          <c:cat>
            <c:strRef>
              <c:f>'EJECUCIÓN PLAN DE MEJORAMIENTO'!$I$5</c:f>
            </c:strRef>
          </c:cat>
          <c:val>
            <c:numRef>
              <c:f>'EJECUCIÓN PLAN DE MEJORAMIENTO'!$K$45</c:f>
              <c:numCache/>
            </c:numRef>
          </c:val>
        </c:ser>
        <c:ser>
          <c:idx val="6"/>
          <c:order val="6"/>
          <c:cat>
            <c:strRef>
              <c:f>'EJECUCIÓN PLAN DE MEJORAMIENTO'!$I$5</c:f>
            </c:strRef>
          </c:cat>
          <c:val>
            <c:numRef>
              <c:f>'EJECUCIÓN PLAN DE MEJORAMIENTO'!$M$45</c:f>
              <c:numCache/>
            </c:numRef>
          </c:val>
        </c:ser>
        <c:axId val="1615834323"/>
        <c:axId val="670852786"/>
      </c:barChart>
      <c:catAx>
        <c:axId val="16158343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70852786"/>
      </c:catAx>
      <c:valAx>
        <c:axId val="6708527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15834323"/>
      </c:valAx>
    </c:plotArea>
    <c:plotVisOnly val="1"/>
  </c:chart>
</c:chartSpace>
</file>

<file path=xl/charts/chart10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RELACIONES CON EL ENTORNO</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MEJORAMIENTO'!$L$45</c:f>
              <c:numCache/>
            </c:numRef>
          </c:val>
        </c:ser>
        <c:ser>
          <c:idx val="2"/>
          <c:order val="2"/>
          <c:cat>
            <c:strRef>
              <c:f>'EJECUCIÓN PLAN DE MEJORAMIENTO'!$L$5</c:f>
            </c:strRef>
          </c:cat>
          <c:val>
            <c:numRef>
              <c:f>'EJECUCIÓN PLAN DE MEJORAMIENTO'!$N$45</c:f>
              <c:numCache/>
            </c:numRef>
          </c:val>
        </c:ser>
        <c:axId val="428918103"/>
        <c:axId val="315666216"/>
      </c:barChart>
      <c:catAx>
        <c:axId val="4289181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315666216"/>
      </c:catAx>
      <c:valAx>
        <c:axId val="3156662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28918103"/>
      </c:valAx>
    </c:plotArea>
    <c:plotVisOnly val="1"/>
  </c:chart>
</c:chartSpace>
</file>

<file path=xl/charts/chart10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DIRECTIVA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MEJORAMIENTO'!$I$46</c:f>
              <c:numCache/>
            </c:numRef>
          </c:val>
        </c:ser>
        <c:ser>
          <c:idx val="4"/>
          <c:order val="4"/>
          <c:cat>
            <c:strRef>
              <c:f>'EJECUCIÓN PLAN DE MEJORAMIENTO'!$I$5</c:f>
            </c:strRef>
          </c:cat>
          <c:val>
            <c:numRef>
              <c:f>'EJECUCIÓN PLAN DE MEJORAMIENTO'!$J$46</c:f>
              <c:numCache/>
            </c:numRef>
          </c:val>
        </c:ser>
        <c:ser>
          <c:idx val="5"/>
          <c:order val="5"/>
          <c:cat>
            <c:strRef>
              <c:f>'EJECUCIÓN PLAN DE MEJORAMIENTO'!$I$5</c:f>
            </c:strRef>
          </c:cat>
          <c:val>
            <c:numRef>
              <c:f>'EJECUCIÓN PLAN DE MEJORAMIENTO'!$K$46</c:f>
              <c:numCache/>
            </c:numRef>
          </c:val>
        </c:ser>
        <c:ser>
          <c:idx val="6"/>
          <c:order val="6"/>
          <c:cat>
            <c:strRef>
              <c:f>'EJECUCIÓN PLAN DE MEJORAMIENTO'!$I$5</c:f>
            </c:strRef>
          </c:cat>
          <c:val>
            <c:numRef>
              <c:f>'EJECUCIÓN PLAN DE MEJORAMIENTO'!$M$46</c:f>
              <c:numCache/>
            </c:numRef>
          </c:val>
        </c:ser>
        <c:axId val="1614438397"/>
        <c:axId val="1559444584"/>
      </c:barChart>
      <c:catAx>
        <c:axId val="161443839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59444584"/>
      </c:catAx>
      <c:valAx>
        <c:axId val="15594445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14438397"/>
      </c:valAx>
    </c:plotArea>
    <c:plotVisOnly val="1"/>
  </c:chart>
</c:chartSpace>
</file>

<file path=xl/charts/chart10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DIRECTIVA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MEJORAMIENTO'!$L$46</c:f>
              <c:numCache/>
            </c:numRef>
          </c:val>
        </c:ser>
        <c:ser>
          <c:idx val="2"/>
          <c:order val="2"/>
          <c:cat>
            <c:strRef>
              <c:f>'EJECUCIÓN PLAN DE MEJORAMIENTO'!$L$5</c:f>
            </c:strRef>
          </c:cat>
          <c:val>
            <c:numRef>
              <c:f>'EJECUCIÓN PLAN DE MEJORAMIENTO'!$N$46</c:f>
              <c:numCache/>
            </c:numRef>
          </c:val>
        </c:ser>
        <c:axId val="357593281"/>
        <c:axId val="1821116894"/>
      </c:barChart>
      <c:catAx>
        <c:axId val="35759328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21116894"/>
      </c:catAx>
      <c:valAx>
        <c:axId val="182111689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57593281"/>
      </c:valAx>
    </c:plotArea>
    <c:plotVisOnly val="1"/>
  </c:chart>
</c:chartSpace>
</file>

<file path=xl/charts/chart10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DISEÑO PEDAGÓGICO CURRICULAR</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MEJORAMIENTO'!$I$53</c:f>
            </c:strRef>
          </c:cat>
          <c:val>
            <c:numRef>
              <c:f>'EJECUCIÓN PLAN DE MEJORAMIENTO'!$J$53</c:f>
              <c:numCache/>
            </c:numRef>
          </c:val>
        </c:ser>
        <c:ser>
          <c:idx val="1"/>
          <c:order val="1"/>
          <c:spPr>
            <a:solidFill>
              <a:schemeClr val="accent2"/>
            </a:solidFill>
            <a:ln cmpd="sng">
              <a:solidFill>
                <a:srgbClr val="000000"/>
              </a:solidFill>
            </a:ln>
          </c:spPr>
          <c:cat>
            <c:strRef>
              <c:f>'EJECUCIÓN PLAN DE MEJORAMIENTO'!$I$53</c:f>
            </c:strRef>
          </c:cat>
          <c:val>
            <c:numRef>
              <c:f>'EJECUCIÓN PLAN DE MEJORAMIENTO'!$K$53</c:f>
              <c:numCache/>
            </c:numRef>
          </c:val>
        </c:ser>
        <c:ser>
          <c:idx val="2"/>
          <c:order val="2"/>
          <c:spPr>
            <a:solidFill>
              <a:schemeClr val="accent3"/>
            </a:solidFill>
            <a:ln cmpd="sng">
              <a:solidFill>
                <a:srgbClr val="000000"/>
              </a:solidFill>
            </a:ln>
          </c:spPr>
          <c:cat>
            <c:strRef>
              <c:f>'EJECUCIÓN PLAN DE MEJORAMIENTO'!$I$53</c:f>
            </c:strRef>
          </c:cat>
          <c:val>
            <c:numRef>
              <c:f>'EJECUCIÓN PLAN DE MEJORAMIENTO'!$M$53</c:f>
              <c:numCache/>
            </c:numRef>
          </c:val>
        </c:ser>
        <c:ser>
          <c:idx val="3"/>
          <c:order val="3"/>
          <c:spPr>
            <a:solidFill>
              <a:schemeClr val="accent4"/>
            </a:solidFill>
            <a:ln cmpd="sng">
              <a:solidFill>
                <a:srgbClr val="000000"/>
              </a:solidFill>
            </a:ln>
          </c:spPr>
          <c:cat>
            <c:strRef>
              <c:f>'EJECUCIÓN PLAN DE MEJORAMIENTO'!$I$53</c:f>
            </c:strRef>
          </c:cat>
          <c:val>
            <c:numRef>
              <c:f>'EJECUCIÓN PLAN DE MEJORAMIENTO'!$I$59</c:f>
              <c:numCache/>
            </c:numRef>
          </c:val>
        </c:ser>
        <c:ser>
          <c:idx val="4"/>
          <c:order val="4"/>
          <c:cat>
            <c:strRef>
              <c:f>'EJECUCIÓN PLAN DE MEJORAMIENTO'!$I$53</c:f>
            </c:strRef>
          </c:cat>
          <c:val>
            <c:numRef>
              <c:f>'EJECUCIÓN PLAN DE MEJORAMIENTO'!$J$59</c:f>
              <c:numCache/>
            </c:numRef>
          </c:val>
        </c:ser>
        <c:ser>
          <c:idx val="5"/>
          <c:order val="5"/>
          <c:cat>
            <c:strRef>
              <c:f>'EJECUCIÓN PLAN DE MEJORAMIENTO'!$I$53</c:f>
            </c:strRef>
          </c:cat>
          <c:val>
            <c:numRef>
              <c:f>'EJECUCIÓN PLAN DE MEJORAMIENTO'!$K$59</c:f>
              <c:numCache/>
            </c:numRef>
          </c:val>
        </c:ser>
        <c:ser>
          <c:idx val="6"/>
          <c:order val="6"/>
          <c:cat>
            <c:strRef>
              <c:f>'EJECUCIÓN PLAN DE MEJORAMIENTO'!$I$53</c:f>
            </c:strRef>
          </c:cat>
          <c:val>
            <c:numRef>
              <c:f>'EJECUCIÓN PLAN DE MEJORAMIENTO'!$M$59</c:f>
              <c:numCache/>
            </c:numRef>
          </c:val>
        </c:ser>
        <c:axId val="20653775"/>
        <c:axId val="1584924631"/>
      </c:barChart>
      <c:catAx>
        <c:axId val="206537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84924631"/>
      </c:catAx>
      <c:valAx>
        <c:axId val="158492463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0653775"/>
      </c:valAx>
    </c:plotArea>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Relación pedagógica</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'AUTOEVALUACIÓN'!$K$74:$N$74</c:f>
              <c:numCache/>
            </c:numRef>
          </c:val>
        </c:ser>
        <c:ser>
          <c:idx val="1"/>
          <c:order val="1"/>
          <c:tx>
            <c:v>Planeación de clases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'AUTOEVALUACIÓN'!$K$75:$N$75</c:f>
              <c:numCache/>
            </c:numRef>
          </c:val>
        </c:ser>
        <c:ser>
          <c:idx val="2"/>
          <c:order val="2"/>
          <c:tx>
            <c:v>Estilo pedagógico</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'AUTOEVALUACIÓN'!$K$76:$N$76</c:f>
              <c:numCache/>
            </c:numRef>
          </c:val>
        </c:ser>
        <c:ser>
          <c:idx val="3"/>
          <c:order val="3"/>
          <c:tx>
            <c:v>Evaluación en el aula</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'AUTOEVALUACIÓN'!$K$77:$N$77</c:f>
              <c:numCache/>
            </c:numRef>
          </c:val>
        </c:ser>
        <c:axId val="1155580484"/>
        <c:axId val="404862884"/>
      </c:barChart>
      <c:catAx>
        <c:axId val="115558048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404862884"/>
      </c:catAx>
      <c:valAx>
        <c:axId val="4048628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155580484"/>
      </c:valAx>
    </c:plotArea>
    <c:legend>
      <c:legendPos val="r"/>
      <c:overlay val="0"/>
      <c:txPr>
        <a:bodyPr/>
        <a:lstStyle/>
        <a:p>
          <a:pPr lvl="0">
            <a:defRPr b="0" i="0">
              <a:solidFill>
                <a:srgbClr val="1A1A1A"/>
              </a:solidFill>
              <a:latin typeface="+mn-lt"/>
            </a:defRPr>
          </a:pPr>
        </a:p>
      </c:txPr>
    </c:legend>
    <c:plotVisOnly val="1"/>
  </c:chart>
</c:chartSpace>
</file>

<file path=xl/charts/chart1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DISEÑO PEDAGÓGICO CURRICULAR</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MEJORAMIENTO'!$L$53</c:f>
            </c:strRef>
          </c:cat>
          <c:val>
            <c:numRef>
              <c:f>'EJECUCIÓN PLAN DE MEJORAMIENTO'!$N$53</c:f>
              <c:numCache/>
            </c:numRef>
          </c:val>
        </c:ser>
        <c:ser>
          <c:idx val="1"/>
          <c:order val="1"/>
          <c:spPr>
            <a:solidFill>
              <a:schemeClr val="accent2"/>
            </a:solidFill>
            <a:ln cmpd="sng">
              <a:solidFill>
                <a:srgbClr val="000000"/>
              </a:solidFill>
            </a:ln>
          </c:spPr>
          <c:cat>
            <c:strRef>
              <c:f>'EJECUCIÓN PLAN DE MEJORAMIENTO'!$L$53</c:f>
            </c:strRef>
          </c:cat>
          <c:val>
            <c:numRef>
              <c:f>'EJECUCIÓN PLAN DE MEJORAMIENTO'!$L$59</c:f>
              <c:numCache/>
            </c:numRef>
          </c:val>
        </c:ser>
        <c:ser>
          <c:idx val="2"/>
          <c:order val="2"/>
          <c:cat>
            <c:strRef>
              <c:f>'EJECUCIÓN PLAN DE MEJORAMIENTO'!$L$53</c:f>
            </c:strRef>
          </c:cat>
          <c:val>
            <c:numRef>
              <c:f>'EJECUCIÓN PLAN DE MEJORAMIENTO'!$N$59</c:f>
              <c:numCache/>
            </c:numRef>
          </c:val>
        </c:ser>
        <c:axId val="84791094"/>
        <c:axId val="23683902"/>
      </c:barChart>
      <c:catAx>
        <c:axId val="847910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3683902"/>
      </c:catAx>
      <c:valAx>
        <c:axId val="2368390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4791094"/>
      </c:valAx>
    </c:plotArea>
    <c:plotVisOnly val="1"/>
  </c:chart>
</c:chartSpace>
</file>

<file path=xl/charts/chart1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PRÁCTICAS PEDAGÓGICAS</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MEJORAMIENTO'!$I$53</c:f>
            </c:strRef>
          </c:cat>
          <c:val>
            <c:numRef>
              <c:f>'EJECUCIÓN PLAN DE MEJORAMIENTO'!$J$53</c:f>
              <c:numCache/>
            </c:numRef>
          </c:val>
        </c:ser>
        <c:ser>
          <c:idx val="1"/>
          <c:order val="1"/>
          <c:spPr>
            <a:solidFill>
              <a:schemeClr val="accent2"/>
            </a:solidFill>
            <a:ln cmpd="sng">
              <a:solidFill>
                <a:srgbClr val="000000"/>
              </a:solidFill>
            </a:ln>
          </c:spPr>
          <c:cat>
            <c:strRef>
              <c:f>'EJECUCIÓN PLAN DE MEJORAMIENTO'!$I$53</c:f>
            </c:strRef>
          </c:cat>
          <c:val>
            <c:numRef>
              <c:f>'EJECUCIÓN PLAN DE MEJORAMIENTO'!$K$53</c:f>
              <c:numCache/>
            </c:numRef>
          </c:val>
        </c:ser>
        <c:ser>
          <c:idx val="2"/>
          <c:order val="2"/>
          <c:spPr>
            <a:solidFill>
              <a:schemeClr val="accent3"/>
            </a:solidFill>
            <a:ln cmpd="sng">
              <a:solidFill>
                <a:srgbClr val="000000"/>
              </a:solidFill>
            </a:ln>
          </c:spPr>
          <c:cat>
            <c:strRef>
              <c:f>'EJECUCIÓN PLAN DE MEJORAMIENTO'!$I$53</c:f>
            </c:strRef>
          </c:cat>
          <c:val>
            <c:numRef>
              <c:f>'EJECUCIÓN PLAN DE MEJORAMIENTO'!$M$53</c:f>
              <c:numCache/>
            </c:numRef>
          </c:val>
        </c:ser>
        <c:ser>
          <c:idx val="3"/>
          <c:order val="3"/>
          <c:spPr>
            <a:solidFill>
              <a:schemeClr val="accent4"/>
            </a:solidFill>
            <a:ln cmpd="sng">
              <a:solidFill>
                <a:srgbClr val="000000"/>
              </a:solidFill>
            </a:ln>
          </c:spPr>
          <c:cat>
            <c:strRef>
              <c:f>'EJECUCIÓN PLAN DE MEJORAMIENTO'!$I$53</c:f>
            </c:strRef>
          </c:cat>
          <c:val>
            <c:numRef>
              <c:f>'EJECUCIÓN PLAN DE MEJORAMIENTO'!$I$64</c:f>
              <c:numCache/>
            </c:numRef>
          </c:val>
        </c:ser>
        <c:ser>
          <c:idx val="4"/>
          <c:order val="4"/>
          <c:cat>
            <c:strRef>
              <c:f>'EJECUCIÓN PLAN DE MEJORAMIENTO'!$I$53</c:f>
            </c:strRef>
          </c:cat>
          <c:val>
            <c:numRef>
              <c:f>'EJECUCIÓN PLAN DE MEJORAMIENTO'!$J$64</c:f>
              <c:numCache/>
            </c:numRef>
          </c:val>
        </c:ser>
        <c:ser>
          <c:idx val="5"/>
          <c:order val="5"/>
          <c:cat>
            <c:strRef>
              <c:f>'EJECUCIÓN PLAN DE MEJORAMIENTO'!$I$53</c:f>
            </c:strRef>
          </c:cat>
          <c:val>
            <c:numRef>
              <c:f>'EJECUCIÓN PLAN DE MEJORAMIENTO'!$K$64</c:f>
              <c:numCache/>
            </c:numRef>
          </c:val>
        </c:ser>
        <c:ser>
          <c:idx val="6"/>
          <c:order val="6"/>
          <c:cat>
            <c:strRef>
              <c:f>'EJECUCIÓN PLAN DE MEJORAMIENTO'!$I$53</c:f>
            </c:strRef>
          </c:cat>
          <c:val>
            <c:numRef>
              <c:f>'EJECUCIÓN PLAN DE MEJORAMIENTO'!$M$64</c:f>
              <c:numCache/>
            </c:numRef>
          </c:val>
        </c:ser>
        <c:axId val="1396529581"/>
        <c:axId val="126952177"/>
      </c:barChart>
      <c:catAx>
        <c:axId val="139652958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26952177"/>
      </c:catAx>
      <c:valAx>
        <c:axId val="1269521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96529581"/>
      </c:valAx>
    </c:plotArea>
    <c:plotVisOnly val="1"/>
  </c:chart>
</c:chartSpace>
</file>

<file path=xl/charts/chart1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PRÁCTICAS PEDAGÓGICAS</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MEJORAMIENTO'!$L$53</c:f>
            </c:strRef>
          </c:cat>
          <c:val>
            <c:numRef>
              <c:f>'EJECUCIÓN PLAN DE MEJORAMIENTO'!$N$53</c:f>
              <c:numCache/>
            </c:numRef>
          </c:val>
        </c:ser>
        <c:ser>
          <c:idx val="1"/>
          <c:order val="1"/>
          <c:spPr>
            <a:solidFill>
              <a:schemeClr val="accent2"/>
            </a:solidFill>
            <a:ln cmpd="sng">
              <a:solidFill>
                <a:srgbClr val="000000"/>
              </a:solidFill>
            </a:ln>
          </c:spPr>
          <c:cat>
            <c:strRef>
              <c:f>'EJECUCIÓN PLAN DE MEJORAMIENTO'!$L$53</c:f>
            </c:strRef>
          </c:cat>
          <c:val>
            <c:numRef>
              <c:f>'EJECUCIÓN PLAN DE MEJORAMIENTO'!$L$64</c:f>
              <c:numCache/>
            </c:numRef>
          </c:val>
        </c:ser>
        <c:ser>
          <c:idx val="2"/>
          <c:order val="2"/>
          <c:cat>
            <c:strRef>
              <c:f>'EJECUCIÓN PLAN DE MEJORAMIENTO'!$L$53</c:f>
            </c:strRef>
          </c:cat>
          <c:val>
            <c:numRef>
              <c:f>'EJECUCIÓN PLAN DE MEJORAMIENTO'!$N$64</c:f>
              <c:numCache/>
            </c:numRef>
          </c:val>
        </c:ser>
        <c:axId val="853539849"/>
        <c:axId val="620880078"/>
      </c:barChart>
      <c:catAx>
        <c:axId val="85353984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20880078"/>
      </c:catAx>
      <c:valAx>
        <c:axId val="6208800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53539849"/>
      </c:valAx>
    </c:plotArea>
    <c:plotVisOnly val="1"/>
  </c:chart>
</c:chartSpace>
</file>

<file path=xl/charts/chart1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GESTIÓN DE AULA</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MEJORAMIENTO'!$I$53</c:f>
            </c:strRef>
          </c:cat>
          <c:val>
            <c:numRef>
              <c:f>'EJECUCIÓN PLAN DE MEJORAMIENTO'!$J$53</c:f>
              <c:numCache/>
            </c:numRef>
          </c:val>
        </c:ser>
        <c:ser>
          <c:idx val="1"/>
          <c:order val="1"/>
          <c:spPr>
            <a:solidFill>
              <a:schemeClr val="accent2"/>
            </a:solidFill>
            <a:ln cmpd="sng">
              <a:solidFill>
                <a:srgbClr val="000000"/>
              </a:solidFill>
            </a:ln>
          </c:spPr>
          <c:cat>
            <c:strRef>
              <c:f>'EJECUCIÓN PLAN DE MEJORAMIENTO'!$I$53</c:f>
            </c:strRef>
          </c:cat>
          <c:val>
            <c:numRef>
              <c:f>'EJECUCIÓN PLAN DE MEJORAMIENTO'!$K$53</c:f>
              <c:numCache/>
            </c:numRef>
          </c:val>
        </c:ser>
        <c:ser>
          <c:idx val="2"/>
          <c:order val="2"/>
          <c:spPr>
            <a:solidFill>
              <a:schemeClr val="accent3"/>
            </a:solidFill>
            <a:ln cmpd="sng">
              <a:solidFill>
                <a:srgbClr val="000000"/>
              </a:solidFill>
            </a:ln>
          </c:spPr>
          <c:cat>
            <c:strRef>
              <c:f>'EJECUCIÓN PLAN DE MEJORAMIENTO'!$I$53</c:f>
            </c:strRef>
          </c:cat>
          <c:val>
            <c:numRef>
              <c:f>'EJECUCIÓN PLAN DE MEJORAMIENTO'!$M$53</c:f>
              <c:numCache/>
            </c:numRef>
          </c:val>
        </c:ser>
        <c:ser>
          <c:idx val="3"/>
          <c:order val="3"/>
          <c:spPr>
            <a:solidFill>
              <a:schemeClr val="accent4"/>
            </a:solidFill>
            <a:ln cmpd="sng">
              <a:solidFill>
                <a:srgbClr val="000000"/>
              </a:solidFill>
            </a:ln>
          </c:spPr>
          <c:cat>
            <c:strRef>
              <c:f>'EJECUCIÓN PLAN DE MEJORAMIENTO'!$I$53</c:f>
            </c:strRef>
          </c:cat>
          <c:val>
            <c:numRef>
              <c:f>'EJECUCIÓN PLAN DE MEJORAMIENTO'!$I$69</c:f>
              <c:numCache/>
            </c:numRef>
          </c:val>
        </c:ser>
        <c:ser>
          <c:idx val="4"/>
          <c:order val="4"/>
          <c:cat>
            <c:strRef>
              <c:f>'EJECUCIÓN PLAN DE MEJORAMIENTO'!$I$53</c:f>
            </c:strRef>
          </c:cat>
          <c:val>
            <c:numRef>
              <c:f>'EJECUCIÓN PLAN DE MEJORAMIENTO'!$J$69</c:f>
              <c:numCache/>
            </c:numRef>
          </c:val>
        </c:ser>
        <c:ser>
          <c:idx val="5"/>
          <c:order val="5"/>
          <c:cat>
            <c:strRef>
              <c:f>'EJECUCIÓN PLAN DE MEJORAMIENTO'!$I$53</c:f>
            </c:strRef>
          </c:cat>
          <c:val>
            <c:numRef>
              <c:f>'EJECUCIÓN PLAN DE MEJORAMIENTO'!$K$69</c:f>
              <c:numCache/>
            </c:numRef>
          </c:val>
        </c:ser>
        <c:ser>
          <c:idx val="6"/>
          <c:order val="6"/>
          <c:cat>
            <c:strRef>
              <c:f>'EJECUCIÓN PLAN DE MEJORAMIENTO'!$I$53</c:f>
            </c:strRef>
          </c:cat>
          <c:val>
            <c:numRef>
              <c:f>'EJECUCIÓN PLAN DE MEJORAMIENTO'!$M$69</c:f>
              <c:numCache/>
            </c:numRef>
          </c:val>
        </c:ser>
        <c:axId val="447255809"/>
        <c:axId val="1636745148"/>
      </c:barChart>
      <c:catAx>
        <c:axId val="4472558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36745148"/>
      </c:catAx>
      <c:valAx>
        <c:axId val="163674514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47255809"/>
      </c:valAx>
    </c:plotArea>
    <c:plotVisOnly val="1"/>
  </c:chart>
</c:chartSpace>
</file>

<file path=xl/charts/chart1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GESTIÓN DE AULA</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MEJORAMIENTO'!$L$53</c:f>
            </c:strRef>
          </c:cat>
          <c:val>
            <c:numRef>
              <c:f>'EJECUCIÓN PLAN DE MEJORAMIENTO'!$N$53</c:f>
              <c:numCache/>
            </c:numRef>
          </c:val>
        </c:ser>
        <c:ser>
          <c:idx val="1"/>
          <c:order val="1"/>
          <c:spPr>
            <a:solidFill>
              <a:schemeClr val="accent2"/>
            </a:solidFill>
            <a:ln cmpd="sng">
              <a:solidFill>
                <a:srgbClr val="000000"/>
              </a:solidFill>
            </a:ln>
          </c:spPr>
          <c:cat>
            <c:strRef>
              <c:f>'EJECUCIÓN PLAN DE MEJORAMIENTO'!$L$53</c:f>
            </c:strRef>
          </c:cat>
          <c:val>
            <c:numRef>
              <c:f>'EJECUCIÓN PLAN DE MEJORAMIENTO'!$L$69</c:f>
              <c:numCache/>
            </c:numRef>
          </c:val>
        </c:ser>
        <c:ser>
          <c:idx val="2"/>
          <c:order val="2"/>
          <c:cat>
            <c:strRef>
              <c:f>'EJECUCIÓN PLAN DE MEJORAMIENTO'!$L$53</c:f>
            </c:strRef>
          </c:cat>
          <c:val>
            <c:numRef>
              <c:f>'EJECUCIÓN PLAN DE MEJORAMIENTO'!$N$69</c:f>
              <c:numCache/>
            </c:numRef>
          </c:val>
        </c:ser>
        <c:axId val="1617797343"/>
        <c:axId val="763485739"/>
      </c:barChart>
      <c:catAx>
        <c:axId val="16177973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763485739"/>
      </c:catAx>
      <c:valAx>
        <c:axId val="76348573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17797343"/>
      </c:valAx>
    </c:plotArea>
    <c:plotVisOnly val="1"/>
  </c:chart>
</c:chartSpace>
</file>

<file path=xl/charts/chart1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SEGUIMIENTO ACADÉMICO</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MEJORAMIENTO'!$I$53</c:f>
            </c:strRef>
          </c:cat>
          <c:val>
            <c:numRef>
              <c:f>'EJECUCIÓN PLAN DE MEJORAMIENTO'!$J$53</c:f>
              <c:numCache/>
            </c:numRef>
          </c:val>
        </c:ser>
        <c:ser>
          <c:idx val="1"/>
          <c:order val="1"/>
          <c:spPr>
            <a:solidFill>
              <a:schemeClr val="accent2"/>
            </a:solidFill>
            <a:ln cmpd="sng">
              <a:solidFill>
                <a:srgbClr val="000000"/>
              </a:solidFill>
            </a:ln>
          </c:spPr>
          <c:cat>
            <c:strRef>
              <c:f>'EJECUCIÓN PLAN DE MEJORAMIENTO'!$I$53</c:f>
            </c:strRef>
          </c:cat>
          <c:val>
            <c:numRef>
              <c:f>'EJECUCIÓN PLAN DE MEJORAMIENTO'!$K$53</c:f>
              <c:numCache/>
            </c:numRef>
          </c:val>
        </c:ser>
        <c:ser>
          <c:idx val="2"/>
          <c:order val="2"/>
          <c:spPr>
            <a:solidFill>
              <a:schemeClr val="accent3"/>
            </a:solidFill>
            <a:ln cmpd="sng">
              <a:solidFill>
                <a:srgbClr val="000000"/>
              </a:solidFill>
            </a:ln>
          </c:spPr>
          <c:cat>
            <c:strRef>
              <c:f>'EJECUCIÓN PLAN DE MEJORAMIENTO'!$I$53</c:f>
            </c:strRef>
          </c:cat>
          <c:val>
            <c:numRef>
              <c:f>'EJECUCIÓN PLAN DE MEJORAMIENTO'!$M$53</c:f>
              <c:numCache/>
            </c:numRef>
          </c:val>
        </c:ser>
        <c:ser>
          <c:idx val="3"/>
          <c:order val="3"/>
          <c:spPr>
            <a:solidFill>
              <a:schemeClr val="accent4"/>
            </a:solidFill>
            <a:ln cmpd="sng">
              <a:solidFill>
                <a:srgbClr val="000000"/>
              </a:solidFill>
            </a:ln>
          </c:spPr>
          <c:cat>
            <c:strRef>
              <c:f>'EJECUCIÓN PLAN DE MEJORAMIENTO'!$I$53</c:f>
            </c:strRef>
          </c:cat>
          <c:val>
            <c:numRef>
              <c:f>'EJECUCIÓN PLAN DE MEJORAMIENTO'!$I$76</c:f>
              <c:numCache/>
            </c:numRef>
          </c:val>
        </c:ser>
        <c:ser>
          <c:idx val="4"/>
          <c:order val="4"/>
          <c:cat>
            <c:strRef>
              <c:f>'EJECUCIÓN PLAN DE MEJORAMIENTO'!$I$53</c:f>
            </c:strRef>
          </c:cat>
          <c:val>
            <c:numRef>
              <c:f>'EJECUCIÓN PLAN DE MEJORAMIENTO'!$J$76</c:f>
              <c:numCache/>
            </c:numRef>
          </c:val>
        </c:ser>
        <c:ser>
          <c:idx val="5"/>
          <c:order val="5"/>
          <c:cat>
            <c:strRef>
              <c:f>'EJECUCIÓN PLAN DE MEJORAMIENTO'!$I$53</c:f>
            </c:strRef>
          </c:cat>
          <c:val>
            <c:numRef>
              <c:f>'EJECUCIÓN PLAN DE MEJORAMIENTO'!$K$76</c:f>
              <c:numCache/>
            </c:numRef>
          </c:val>
        </c:ser>
        <c:ser>
          <c:idx val="6"/>
          <c:order val="6"/>
          <c:cat>
            <c:strRef>
              <c:f>'EJECUCIÓN PLAN DE MEJORAMIENTO'!$I$53</c:f>
            </c:strRef>
          </c:cat>
          <c:val>
            <c:numRef>
              <c:f>'EJECUCIÓN PLAN DE MEJORAMIENTO'!$M$76</c:f>
              <c:numCache/>
            </c:numRef>
          </c:val>
        </c:ser>
        <c:axId val="1996229245"/>
        <c:axId val="616362809"/>
      </c:barChart>
      <c:catAx>
        <c:axId val="19962292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16362809"/>
      </c:catAx>
      <c:valAx>
        <c:axId val="61636280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996229245"/>
      </c:valAx>
    </c:plotArea>
    <c:plotVisOnly val="1"/>
  </c:chart>
</c:chartSpace>
</file>

<file path=xl/charts/chart1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SEGUIMIENTO ACADÉMICO</c:v>
          </c:tx>
          <c:spPr>
            <a:solidFill>
              <a:schemeClr val="accent1"/>
            </a:solidFill>
            <a:ln cmpd="sng">
              <a:solidFill>
                <a:srgbClr val="000000"/>
              </a:solidFill>
            </a:ln>
          </c:spPr>
          <c:cat>
            <c:strRef>
              <c:f>'EJECUCIÓN PLAN DE MEJORAMIENTO'!$L$53</c:f>
            </c:strRef>
          </c:cat>
          <c:val>
            <c:numRef>
              <c:f>'EJECUCIÓN PLAN DE MEJORAMIENTO'!$N$53</c:f>
              <c:numCache/>
            </c:numRef>
          </c:val>
        </c:ser>
        <c:ser>
          <c:idx val="1"/>
          <c:order val="1"/>
          <c:spPr>
            <a:solidFill>
              <a:schemeClr val="accent2"/>
            </a:solidFill>
            <a:ln cmpd="sng">
              <a:solidFill>
                <a:srgbClr val="000000"/>
              </a:solidFill>
            </a:ln>
          </c:spPr>
          <c:cat>
            <c:strRef>
              <c:f>'EJECUCIÓN PLAN DE MEJORAMIENTO'!$L$53</c:f>
            </c:strRef>
          </c:cat>
          <c:val>
            <c:numRef>
              <c:f>'EJECUCIÓN PLAN DE MEJORAMIENTO'!$L$76</c:f>
              <c:numCache/>
            </c:numRef>
          </c:val>
        </c:ser>
        <c:ser>
          <c:idx val="2"/>
          <c:order val="2"/>
          <c:cat>
            <c:strRef>
              <c:f>'EJECUCIÓN PLAN DE MEJORAMIENTO'!$L$53</c:f>
            </c:strRef>
          </c:cat>
          <c:val>
            <c:numRef>
              <c:f>'EJECUCIÓN PLAN DE MEJORAMIENTO'!$N$76</c:f>
              <c:numCache/>
            </c:numRef>
          </c:val>
        </c:ser>
        <c:axId val="1818795806"/>
        <c:axId val="682217504"/>
      </c:barChart>
      <c:catAx>
        <c:axId val="181879580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82217504"/>
      </c:catAx>
      <c:valAx>
        <c:axId val="6822175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818795806"/>
      </c:valAx>
    </c:plotArea>
    <c:plotVisOnly val="1"/>
  </c:chart>
</c:chartSpace>
</file>

<file path=xl/charts/chart1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ACADÉMICA</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MEJORAMIENTO'!$I$53</c:f>
            </c:strRef>
          </c:cat>
          <c:val>
            <c:numRef>
              <c:f>'EJECUCIÓN PLAN DE MEJORAMIENTO'!$J$53</c:f>
              <c:numCache/>
            </c:numRef>
          </c:val>
        </c:ser>
        <c:ser>
          <c:idx val="1"/>
          <c:order val="1"/>
          <c:spPr>
            <a:solidFill>
              <a:schemeClr val="accent2"/>
            </a:solidFill>
            <a:ln cmpd="sng">
              <a:solidFill>
                <a:srgbClr val="000000"/>
              </a:solidFill>
            </a:ln>
          </c:spPr>
          <c:cat>
            <c:strRef>
              <c:f>'EJECUCIÓN PLAN DE MEJORAMIENTO'!$I$53</c:f>
            </c:strRef>
          </c:cat>
          <c:val>
            <c:numRef>
              <c:f>'EJECUCIÓN PLAN DE MEJORAMIENTO'!$K$53</c:f>
              <c:numCache/>
            </c:numRef>
          </c:val>
        </c:ser>
        <c:ser>
          <c:idx val="2"/>
          <c:order val="2"/>
          <c:spPr>
            <a:solidFill>
              <a:schemeClr val="accent3"/>
            </a:solidFill>
            <a:ln cmpd="sng">
              <a:solidFill>
                <a:srgbClr val="000000"/>
              </a:solidFill>
            </a:ln>
          </c:spPr>
          <c:cat>
            <c:strRef>
              <c:f>'EJECUCIÓN PLAN DE MEJORAMIENTO'!$I$53</c:f>
            </c:strRef>
          </c:cat>
          <c:val>
            <c:numRef>
              <c:f>'EJECUCIÓN PLAN DE MEJORAMIENTO'!$M$53</c:f>
              <c:numCache/>
            </c:numRef>
          </c:val>
        </c:ser>
        <c:ser>
          <c:idx val="3"/>
          <c:order val="3"/>
          <c:spPr>
            <a:solidFill>
              <a:schemeClr val="accent4"/>
            </a:solidFill>
            <a:ln cmpd="sng">
              <a:solidFill>
                <a:srgbClr val="000000"/>
              </a:solidFill>
            </a:ln>
          </c:spPr>
          <c:cat>
            <c:strRef>
              <c:f>'EJECUCIÓN PLAN DE MEJORAMIENTO'!$I$53</c:f>
            </c:strRef>
          </c:cat>
          <c:val>
            <c:numRef>
              <c:f>'EJECUCIÓN PLAN DE MEJORAMIENTO'!$I$77</c:f>
              <c:numCache/>
            </c:numRef>
          </c:val>
        </c:ser>
        <c:ser>
          <c:idx val="4"/>
          <c:order val="4"/>
          <c:cat>
            <c:strRef>
              <c:f>'EJECUCIÓN PLAN DE MEJORAMIENTO'!$I$53</c:f>
            </c:strRef>
          </c:cat>
          <c:val>
            <c:numRef>
              <c:f>'EJECUCIÓN PLAN DE MEJORAMIENTO'!$J$77</c:f>
              <c:numCache/>
            </c:numRef>
          </c:val>
        </c:ser>
        <c:ser>
          <c:idx val="5"/>
          <c:order val="5"/>
          <c:cat>
            <c:strRef>
              <c:f>'EJECUCIÓN PLAN DE MEJORAMIENTO'!$I$53</c:f>
            </c:strRef>
          </c:cat>
          <c:val>
            <c:numRef>
              <c:f>'EJECUCIÓN PLAN DE MEJORAMIENTO'!$K$77</c:f>
              <c:numCache/>
            </c:numRef>
          </c:val>
        </c:ser>
        <c:ser>
          <c:idx val="6"/>
          <c:order val="6"/>
          <c:cat>
            <c:strRef>
              <c:f>'EJECUCIÓN PLAN DE MEJORAMIENTO'!$I$53</c:f>
            </c:strRef>
          </c:cat>
          <c:val>
            <c:numRef>
              <c:f>'EJECUCIÓN PLAN DE MEJORAMIENTO'!$M$77</c:f>
              <c:numCache/>
            </c:numRef>
          </c:val>
        </c:ser>
        <c:axId val="1243123511"/>
        <c:axId val="1493441326"/>
      </c:barChart>
      <c:catAx>
        <c:axId val="12431235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493441326"/>
      </c:catAx>
      <c:valAx>
        <c:axId val="14934413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243123511"/>
      </c:valAx>
    </c:plotArea>
    <c:plotVisOnly val="1"/>
  </c:chart>
</c:chartSpace>
</file>

<file path=xl/charts/chart1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ACADÉMICA</c:v>
          </c:tx>
          <c:spPr>
            <a:solidFill>
              <a:schemeClr val="accent1"/>
            </a:solidFill>
            <a:ln cmpd="sng">
              <a:solidFill>
                <a:srgbClr val="000000"/>
              </a:solidFill>
            </a:ln>
          </c:spPr>
          <c:cat>
            <c:strRef>
              <c:f>'EJECUCIÓN PLAN DE MEJORAMIENTO'!$L$53</c:f>
            </c:strRef>
          </c:cat>
          <c:val>
            <c:numRef>
              <c:f>'EJECUCIÓN PLAN DE MEJORAMIENTO'!$N$53</c:f>
              <c:numCache/>
            </c:numRef>
          </c:val>
        </c:ser>
        <c:ser>
          <c:idx val="1"/>
          <c:order val="1"/>
          <c:spPr>
            <a:solidFill>
              <a:schemeClr val="accent2"/>
            </a:solidFill>
            <a:ln cmpd="sng">
              <a:solidFill>
                <a:srgbClr val="000000"/>
              </a:solidFill>
            </a:ln>
          </c:spPr>
          <c:cat>
            <c:strRef>
              <c:f>'EJECUCIÓN PLAN DE MEJORAMIENTO'!$L$53</c:f>
            </c:strRef>
          </c:cat>
          <c:val>
            <c:numRef>
              <c:f>'EJECUCIÓN PLAN DE MEJORAMIENTO'!$L$77</c:f>
              <c:numCache/>
            </c:numRef>
          </c:val>
        </c:ser>
        <c:ser>
          <c:idx val="2"/>
          <c:order val="2"/>
          <c:cat>
            <c:strRef>
              <c:f>'EJECUCIÓN PLAN DE MEJORAMIENTO'!$L$53</c:f>
            </c:strRef>
          </c:cat>
          <c:val>
            <c:numRef>
              <c:f>'EJECUCIÓN PLAN DE MEJORAMIENTO'!$N$77</c:f>
              <c:numCache/>
            </c:numRef>
          </c:val>
        </c:ser>
        <c:axId val="637344462"/>
        <c:axId val="578691277"/>
      </c:barChart>
      <c:catAx>
        <c:axId val="6373444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578691277"/>
      </c:catAx>
      <c:valAx>
        <c:axId val="5786912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637344462"/>
      </c:valAx>
    </c:plotArea>
    <c:plotVisOnly val="1"/>
  </c:chart>
</c:chartSpace>
</file>

<file path=xl/charts/chart1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APOYO A LA GESTIÓN ACADÉMICA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MEJORAMIENTO'!$I$88</c:f>
              <c:numCache/>
            </c:numRef>
          </c:val>
        </c:ser>
        <c:ser>
          <c:idx val="4"/>
          <c:order val="4"/>
          <c:cat>
            <c:strRef>
              <c:f>'EJECUCIÓN PLAN DE MEJORAMIENTO'!$I$84</c:f>
            </c:strRef>
          </c:cat>
          <c:val>
            <c:numRef>
              <c:f>'EJECUCIÓN PLAN DE MEJORAMIENTO'!$J$88</c:f>
              <c:numCache/>
            </c:numRef>
          </c:val>
        </c:ser>
        <c:ser>
          <c:idx val="5"/>
          <c:order val="5"/>
          <c:cat>
            <c:strRef>
              <c:f>'EJECUCIÓN PLAN DE MEJORAMIENTO'!$I$84</c:f>
            </c:strRef>
          </c:cat>
          <c:val>
            <c:numRef>
              <c:f>'EJECUCIÓN PLAN DE MEJORAMIENTO'!$K$88</c:f>
              <c:numCache/>
            </c:numRef>
          </c:val>
        </c:ser>
        <c:ser>
          <c:idx val="6"/>
          <c:order val="6"/>
          <c:cat>
            <c:strRef>
              <c:f>'EJECUCIÓN PLAN DE MEJORAMIENTO'!$I$84</c:f>
            </c:strRef>
          </c:cat>
          <c:val>
            <c:numRef>
              <c:f>'EJECUCIÓN PLAN DE MEJORAMIENTO'!$M$88</c:f>
              <c:numCache/>
            </c:numRef>
          </c:val>
        </c:ser>
        <c:axId val="1764371509"/>
        <c:axId val="184833529"/>
      </c:barChart>
      <c:catAx>
        <c:axId val="17643715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4833529"/>
      </c:catAx>
      <c:valAx>
        <c:axId val="18483352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764371509"/>
      </c:valAx>
    </c:plotArea>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'AUTOEVALUACIÓN'!$J$80:$J$85</c:f>
            </c:strRef>
          </c:cat>
          <c:val>
            <c:numRef>
              <c:f>'AUTOEVALUACIÓN'!$K$80:$K$85</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'AUTOEVALUACIÓN'!$J$80:$J$85</c:f>
            </c:strRef>
          </c:cat>
          <c:val>
            <c:numRef>
              <c:f>'AUTOEVALUACIÓN'!$L$80:$L$85</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'AUTOEVALUACIÓN'!$J$80:$J$85</c:f>
            </c:strRef>
          </c:cat>
          <c:val>
            <c:numRef>
              <c:f>'AUTOEVALUACIÓN'!$M$80:$M$85</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'AUTOEVALUACIÓN'!$J$80:$J$85</c:f>
            </c:strRef>
          </c:cat>
          <c:val>
            <c:numRef>
              <c:f>'AUTOEVALUACIÓN'!$N$80:$N$85</c:f>
              <c:numCache/>
            </c:numRef>
          </c:val>
        </c:ser>
        <c:axId val="77372617"/>
        <c:axId val="745444901"/>
      </c:barChart>
      <c:catAx>
        <c:axId val="773726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745444901"/>
      </c:catAx>
      <c:valAx>
        <c:axId val="7454449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77372617"/>
      </c:valAx>
    </c:plotArea>
    <c:plotVisOnly val="1"/>
  </c:chart>
</c:chartSpace>
</file>

<file path=xl/charts/chart1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APOYO A LA GESTIÓN ACADÉMICA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MEJORAMIENTO'!$L$88</c:f>
              <c:numCache/>
            </c:numRef>
          </c:val>
        </c:ser>
        <c:ser>
          <c:idx val="2"/>
          <c:order val="2"/>
          <c:cat>
            <c:strRef>
              <c:f>'EJECUCIÓN PLAN DE MEJORAMIENTO'!$L$84</c:f>
            </c:strRef>
          </c:cat>
          <c:val>
            <c:numRef>
              <c:f>'EJECUCIÓN PLAN DE MEJORAMIENTO'!$N$88</c:f>
              <c:numCache/>
            </c:numRef>
          </c:val>
        </c:ser>
        <c:axId val="914667527"/>
        <c:axId val="964630353"/>
      </c:barChart>
      <c:catAx>
        <c:axId val="9146675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64630353"/>
      </c:catAx>
      <c:valAx>
        <c:axId val="9646303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914667527"/>
      </c:valAx>
    </c:plotArea>
    <c:plotVisOnly val="1"/>
  </c:chart>
</c:chartSpace>
</file>

<file path=xl/charts/chart1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ADMINISTRACIÓN DE LA PLANTA FÍSICA Y DE LOS RECURSOS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MEJORAMIENTO'!$I$96</c:f>
              <c:numCache/>
            </c:numRef>
          </c:val>
        </c:ser>
        <c:ser>
          <c:idx val="4"/>
          <c:order val="4"/>
          <c:cat>
            <c:strRef>
              <c:f>'EJECUCIÓN PLAN DE MEJORAMIENTO'!$I$84</c:f>
            </c:strRef>
          </c:cat>
          <c:val>
            <c:numRef>
              <c:f>'EJECUCIÓN PLAN DE MEJORAMIENTO'!$J$96</c:f>
              <c:numCache/>
            </c:numRef>
          </c:val>
        </c:ser>
        <c:ser>
          <c:idx val="5"/>
          <c:order val="5"/>
          <c:cat>
            <c:strRef>
              <c:f>'EJECUCIÓN PLAN DE MEJORAMIENTO'!$I$84</c:f>
            </c:strRef>
          </c:cat>
          <c:val>
            <c:numRef>
              <c:f>'EJECUCIÓN PLAN DE MEJORAMIENTO'!$K$96</c:f>
              <c:numCache/>
            </c:numRef>
          </c:val>
        </c:ser>
        <c:ser>
          <c:idx val="6"/>
          <c:order val="6"/>
          <c:cat>
            <c:strRef>
              <c:f>'EJECUCIÓN PLAN DE MEJORAMIENTO'!$I$84</c:f>
            </c:strRef>
          </c:cat>
          <c:val>
            <c:numRef>
              <c:f>'EJECUCIÓN PLAN DE MEJORAMIENTO'!$M$96</c:f>
              <c:numCache/>
            </c:numRef>
          </c:val>
        </c:ser>
        <c:axId val="2067320487"/>
        <c:axId val="1103463918"/>
      </c:barChart>
      <c:catAx>
        <c:axId val="20673204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103463918"/>
      </c:catAx>
      <c:valAx>
        <c:axId val="11034639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067320487"/>
      </c:valAx>
    </c:plotArea>
    <c:plotVisOnly val="1"/>
  </c:chart>
</c:chartSpace>
</file>

<file path=xl/charts/chart1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ADMINISTRACIÓN DE LA PLANTA FÍSICA Y DE LOS RECURSOS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MEJORAMIENTO'!$L$96</c:f>
              <c:numCache/>
            </c:numRef>
          </c:val>
        </c:ser>
        <c:ser>
          <c:idx val="2"/>
          <c:order val="2"/>
          <c:cat>
            <c:strRef>
              <c:f>'EJECUCIÓN PLAN DE MEJORAMIENTO'!$L$84</c:f>
            </c:strRef>
          </c:cat>
          <c:val>
            <c:numRef>
              <c:f>'EJECUCIÓN PLAN DE MEJORAMIENTO'!$N$96</c:f>
              <c:numCache/>
            </c:numRef>
          </c:val>
        </c:ser>
        <c:axId val="762050104"/>
        <c:axId val="905895467"/>
      </c:barChart>
      <c:catAx>
        <c:axId val="7620501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05895467"/>
      </c:catAx>
      <c:valAx>
        <c:axId val="90589546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62050104"/>
      </c:valAx>
    </c:plotArea>
    <c:plotVisOnly val="1"/>
  </c:chart>
</c:chartSpace>
</file>

<file path=xl/charts/chart1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ADMINISTRACIÓN DE SERVICIOS COMPLEMENTARIOS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MEJORAMIENTO'!$I$99</c:f>
              <c:numCache/>
            </c:numRef>
          </c:val>
        </c:ser>
        <c:ser>
          <c:idx val="4"/>
          <c:order val="4"/>
          <c:cat>
            <c:strRef>
              <c:f>'EJECUCIÓN PLAN DE MEJORAMIENTO'!$I$84</c:f>
            </c:strRef>
          </c:cat>
          <c:val>
            <c:numRef>
              <c:f>'EJECUCIÓN PLAN DE MEJORAMIENTO'!$J$99</c:f>
              <c:numCache/>
            </c:numRef>
          </c:val>
        </c:ser>
        <c:ser>
          <c:idx val="5"/>
          <c:order val="5"/>
          <c:cat>
            <c:strRef>
              <c:f>'EJECUCIÓN PLAN DE MEJORAMIENTO'!$I$84</c:f>
            </c:strRef>
          </c:cat>
          <c:val>
            <c:numRef>
              <c:f>'EJECUCIÓN PLAN DE MEJORAMIENTO'!$K$99</c:f>
              <c:numCache/>
            </c:numRef>
          </c:val>
        </c:ser>
        <c:ser>
          <c:idx val="6"/>
          <c:order val="6"/>
          <c:cat>
            <c:strRef>
              <c:f>'EJECUCIÓN PLAN DE MEJORAMIENTO'!$I$84</c:f>
            </c:strRef>
          </c:cat>
          <c:val>
            <c:numRef>
              <c:f>'EJECUCIÓN PLAN DE MEJORAMIENTO'!$M$99</c:f>
              <c:numCache/>
            </c:numRef>
          </c:val>
        </c:ser>
        <c:axId val="1307849379"/>
        <c:axId val="553878121"/>
      </c:barChart>
      <c:catAx>
        <c:axId val="13078493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553878121"/>
      </c:catAx>
      <c:valAx>
        <c:axId val="55387812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07849379"/>
      </c:valAx>
    </c:plotArea>
    <c:plotVisOnly val="1"/>
  </c:chart>
</c:chartSpace>
</file>

<file path=xl/charts/chart1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ADMINISTRACIÓN DE SERVICIOS COMPLEMENTARIOS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MEJORAMIENTO'!$L$99</c:f>
              <c:numCache/>
            </c:numRef>
          </c:val>
        </c:ser>
        <c:ser>
          <c:idx val="2"/>
          <c:order val="2"/>
          <c:cat>
            <c:strRef>
              <c:f>'EJECUCIÓN PLAN DE MEJORAMIENTO'!$L$84</c:f>
            </c:strRef>
          </c:cat>
          <c:val>
            <c:numRef>
              <c:f>'EJECUCIÓN PLAN DE MEJORAMIENTO'!$N$99</c:f>
              <c:numCache/>
            </c:numRef>
          </c:val>
        </c:ser>
        <c:axId val="790758419"/>
        <c:axId val="1908755222"/>
      </c:barChart>
      <c:catAx>
        <c:axId val="7907584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908755222"/>
      </c:catAx>
      <c:valAx>
        <c:axId val="190875522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90758419"/>
      </c:valAx>
    </c:plotArea>
    <c:plotVisOnly val="1"/>
  </c:chart>
</c:chartSpace>
</file>

<file path=xl/charts/chart1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TALENTO HUMANO</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MEJORAMIENTO'!$I$110</c:f>
              <c:numCache/>
            </c:numRef>
          </c:val>
        </c:ser>
        <c:ser>
          <c:idx val="4"/>
          <c:order val="4"/>
          <c:cat>
            <c:strRef>
              <c:f>'EJECUCIÓN PLAN DE MEJORAMIENTO'!$I$84</c:f>
            </c:strRef>
          </c:cat>
          <c:val>
            <c:numRef>
              <c:f>'EJECUCIÓN PLAN DE MEJORAMIENTO'!$J$110</c:f>
              <c:numCache/>
            </c:numRef>
          </c:val>
        </c:ser>
        <c:ser>
          <c:idx val="5"/>
          <c:order val="5"/>
          <c:cat>
            <c:strRef>
              <c:f>'EJECUCIÓN PLAN DE MEJORAMIENTO'!$I$84</c:f>
            </c:strRef>
          </c:cat>
          <c:val>
            <c:numRef>
              <c:f>'EJECUCIÓN PLAN DE MEJORAMIENTO'!$K$110</c:f>
              <c:numCache/>
            </c:numRef>
          </c:val>
        </c:ser>
        <c:ser>
          <c:idx val="6"/>
          <c:order val="6"/>
          <c:cat>
            <c:strRef>
              <c:f>'EJECUCIÓN PLAN DE MEJORAMIENTO'!$I$84</c:f>
            </c:strRef>
          </c:cat>
          <c:val>
            <c:numRef>
              <c:f>'EJECUCIÓN PLAN DE MEJORAMIENTO'!$M$110</c:f>
              <c:numCache/>
            </c:numRef>
          </c:val>
        </c:ser>
        <c:axId val="1671192503"/>
        <c:axId val="1379185221"/>
      </c:barChart>
      <c:catAx>
        <c:axId val="16711925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79185221"/>
      </c:catAx>
      <c:valAx>
        <c:axId val="137918522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71192503"/>
      </c:valAx>
    </c:plotArea>
    <c:plotVisOnly val="1"/>
  </c:chart>
</c:chartSpace>
</file>

<file path=xl/charts/chart1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TALENTO HUMANO</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MEJORAMIENTO'!$L$110</c:f>
              <c:numCache/>
            </c:numRef>
          </c:val>
        </c:ser>
        <c:ser>
          <c:idx val="2"/>
          <c:order val="2"/>
          <c:cat>
            <c:strRef>
              <c:f>'EJECUCIÓN PLAN DE MEJORAMIENTO'!$L$84</c:f>
            </c:strRef>
          </c:cat>
          <c:val>
            <c:numRef>
              <c:f>'EJECUCIÓN PLAN DE MEJORAMIENTO'!$N$110</c:f>
              <c:numCache/>
            </c:numRef>
          </c:val>
        </c:ser>
        <c:axId val="968278668"/>
        <c:axId val="237703805"/>
      </c:barChart>
      <c:catAx>
        <c:axId val="9682786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37703805"/>
      </c:catAx>
      <c:valAx>
        <c:axId val="2377038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968278668"/>
      </c:valAx>
    </c:plotArea>
    <c:plotVisOnly val="1"/>
  </c:chart>
</c:chartSpace>
</file>

<file path=xl/charts/chart1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APOYO FINANCIERO Y CONTABLE</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MEJORAMIENTO'!$I$115</c:f>
              <c:numCache/>
            </c:numRef>
          </c:val>
        </c:ser>
        <c:ser>
          <c:idx val="4"/>
          <c:order val="4"/>
          <c:cat>
            <c:strRef>
              <c:f>'EJECUCIÓN PLAN DE MEJORAMIENTO'!$I$84</c:f>
            </c:strRef>
          </c:cat>
          <c:val>
            <c:numRef>
              <c:f>'EJECUCIÓN PLAN DE MEJORAMIENTO'!$J$115</c:f>
              <c:numCache/>
            </c:numRef>
          </c:val>
        </c:ser>
        <c:ser>
          <c:idx val="5"/>
          <c:order val="5"/>
          <c:cat>
            <c:strRef>
              <c:f>'EJECUCIÓN PLAN DE MEJORAMIENTO'!$I$84</c:f>
            </c:strRef>
          </c:cat>
          <c:val>
            <c:numRef>
              <c:f>'EJECUCIÓN PLAN DE MEJORAMIENTO'!$K$115</c:f>
              <c:numCache/>
            </c:numRef>
          </c:val>
        </c:ser>
        <c:ser>
          <c:idx val="6"/>
          <c:order val="6"/>
          <c:cat>
            <c:strRef>
              <c:f>'EJECUCIÓN PLAN DE MEJORAMIENTO'!$I$84</c:f>
            </c:strRef>
          </c:cat>
          <c:val>
            <c:numRef>
              <c:f>'EJECUCIÓN PLAN DE MEJORAMIENTO'!$M$115</c:f>
              <c:numCache/>
            </c:numRef>
          </c:val>
        </c:ser>
        <c:axId val="78727678"/>
        <c:axId val="255333962"/>
      </c:barChart>
      <c:catAx>
        <c:axId val="787276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55333962"/>
      </c:catAx>
      <c:valAx>
        <c:axId val="25533396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8727678"/>
      </c:valAx>
    </c:plotArea>
    <c:plotVisOnly val="1"/>
  </c:chart>
</c:chartSpace>
</file>

<file path=xl/charts/chart1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APOYO FINANCIERO Y CONTABLE</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MEJORAMIENTO'!$L$115</c:f>
              <c:numCache/>
            </c:numRef>
          </c:val>
        </c:ser>
        <c:ser>
          <c:idx val="2"/>
          <c:order val="2"/>
          <c:cat>
            <c:strRef>
              <c:f>'EJECUCIÓN PLAN DE MEJORAMIENTO'!$L$84</c:f>
            </c:strRef>
          </c:cat>
          <c:val>
            <c:numRef>
              <c:f>'EJECUCIÓN PLAN DE MEJORAMIENTO'!$N$115</c:f>
              <c:numCache/>
            </c:numRef>
          </c:val>
        </c:ser>
        <c:axId val="807450457"/>
        <c:axId val="915281129"/>
      </c:barChart>
      <c:catAx>
        <c:axId val="8074504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15281129"/>
      </c:catAx>
      <c:valAx>
        <c:axId val="91528112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07450457"/>
      </c:valAx>
    </c:plotArea>
    <c:plotVisOnly val="1"/>
  </c:chart>
</c:chartSpace>
</file>

<file path=xl/charts/chart1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ADMINISTRATIVA Y FINANCIERA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MEJORAMIENTO'!$I$84</c:f>
            </c:strRef>
          </c:cat>
          <c:val>
            <c:numRef>
              <c:f>'EJECUCIÓN PLAN DE MEJORAMIENTO'!$J$84</c:f>
              <c:numCache/>
            </c:numRef>
          </c:val>
        </c:ser>
        <c:ser>
          <c:idx val="1"/>
          <c:order val="1"/>
          <c:spPr>
            <a:solidFill>
              <a:schemeClr val="accent2"/>
            </a:solidFill>
            <a:ln cmpd="sng">
              <a:solidFill>
                <a:srgbClr val="000000"/>
              </a:solidFill>
            </a:ln>
          </c:spPr>
          <c:cat>
            <c:strRef>
              <c:f>'EJECUCIÓN PLAN DE MEJORAMIENTO'!$I$84</c:f>
            </c:strRef>
          </c:cat>
          <c:val>
            <c:numRef>
              <c:f>'EJECUCIÓN PLAN DE MEJORAMIENTO'!$K$84</c:f>
              <c:numCache/>
            </c:numRef>
          </c:val>
        </c:ser>
        <c:ser>
          <c:idx val="2"/>
          <c:order val="2"/>
          <c:spPr>
            <a:solidFill>
              <a:schemeClr val="accent3"/>
            </a:solidFill>
            <a:ln cmpd="sng">
              <a:solidFill>
                <a:srgbClr val="000000"/>
              </a:solidFill>
            </a:ln>
          </c:spPr>
          <c:cat>
            <c:strRef>
              <c:f>'EJECUCIÓN PLAN DE MEJORAMIENTO'!$I$84</c:f>
            </c:strRef>
          </c:cat>
          <c:val>
            <c:numRef>
              <c:f>'EJECUCIÓN PLAN DE MEJORAMIENTO'!$M$84</c:f>
              <c:numCache/>
            </c:numRef>
          </c:val>
        </c:ser>
        <c:ser>
          <c:idx val="3"/>
          <c:order val="3"/>
          <c:spPr>
            <a:solidFill>
              <a:schemeClr val="accent4"/>
            </a:solidFill>
            <a:ln cmpd="sng">
              <a:solidFill>
                <a:srgbClr val="000000"/>
              </a:solidFill>
            </a:ln>
          </c:spPr>
          <c:cat>
            <c:strRef>
              <c:f>'EJECUCIÓN PLAN DE MEJORAMIENTO'!$I$84</c:f>
            </c:strRef>
          </c:cat>
          <c:val>
            <c:numRef>
              <c:f>'EJECUCIÓN PLAN DE MEJORAMIENTO'!$I$116</c:f>
              <c:numCache/>
            </c:numRef>
          </c:val>
        </c:ser>
        <c:ser>
          <c:idx val="4"/>
          <c:order val="4"/>
          <c:cat>
            <c:strRef>
              <c:f>'EJECUCIÓN PLAN DE MEJORAMIENTO'!$I$84</c:f>
            </c:strRef>
          </c:cat>
          <c:val>
            <c:numRef>
              <c:f>'EJECUCIÓN PLAN DE MEJORAMIENTO'!$J$116</c:f>
              <c:numCache/>
            </c:numRef>
          </c:val>
        </c:ser>
        <c:ser>
          <c:idx val="5"/>
          <c:order val="5"/>
          <c:cat>
            <c:strRef>
              <c:f>'EJECUCIÓN PLAN DE MEJORAMIENTO'!$I$84</c:f>
            </c:strRef>
          </c:cat>
          <c:val>
            <c:numRef>
              <c:f>'EJECUCIÓN PLAN DE MEJORAMIENTO'!$K$116</c:f>
              <c:numCache/>
            </c:numRef>
          </c:val>
        </c:ser>
        <c:ser>
          <c:idx val="6"/>
          <c:order val="6"/>
          <c:cat>
            <c:strRef>
              <c:f>'EJECUCIÓN PLAN DE MEJORAMIENTO'!$I$84</c:f>
            </c:strRef>
          </c:cat>
          <c:val>
            <c:numRef>
              <c:f>'EJECUCIÓN PLAN DE MEJORAMIENTO'!$M$116</c:f>
              <c:numCache/>
            </c:numRef>
          </c:val>
        </c:ser>
        <c:axId val="452732637"/>
        <c:axId val="358283571"/>
      </c:barChart>
      <c:catAx>
        <c:axId val="4527326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358283571"/>
      </c:catAx>
      <c:valAx>
        <c:axId val="35828357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52732637"/>
      </c:valAx>
    </c:plotArea>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de matrícula</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'AUTOEVALUACIÓN'!$K$94:$N$94</c:f>
              <c:numCache/>
            </c:numRef>
          </c:val>
        </c:ser>
        <c:ser>
          <c:idx val="1"/>
          <c:order val="1"/>
          <c:tx>
            <c:v>Archivo académico</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'AUTOEVALUACIÓN'!$K$95:$N$95</c:f>
              <c:numCache/>
            </c:numRef>
          </c:val>
        </c:ser>
        <c:ser>
          <c:idx val="2"/>
          <c:order val="2"/>
          <c:tx>
            <c:v>Boletines de calificaciones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'AUTOEVALUACIÓN'!$K$96:$N$96</c:f>
              <c:numCache/>
            </c:numRef>
          </c:val>
        </c:ser>
        <c:axId val="712672769"/>
        <c:axId val="1741030733"/>
      </c:barChart>
      <c:catAx>
        <c:axId val="7126727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741030733"/>
      </c:catAx>
      <c:valAx>
        <c:axId val="174103073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712672769"/>
      </c:valAx>
    </c:plotArea>
    <c:legend>
      <c:legendPos val="r"/>
      <c:overlay val="0"/>
      <c:txPr>
        <a:bodyPr/>
        <a:lstStyle/>
        <a:p>
          <a:pPr lvl="0">
            <a:defRPr b="0" i="0">
              <a:solidFill>
                <a:srgbClr val="1A1A1A"/>
              </a:solidFill>
              <a:latin typeface="+mn-lt"/>
            </a:defRPr>
          </a:pPr>
        </a:p>
      </c:txPr>
    </c:legend>
    <c:plotVisOnly val="1"/>
  </c:chart>
</c:chartSpace>
</file>

<file path=xl/charts/chart1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ADMINISTRATIVA Y FINANCIERA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MEJORAMIENTO'!$L$84</c:f>
            </c:strRef>
          </c:cat>
          <c:val>
            <c:numRef>
              <c:f>'EJECUCIÓN PLAN DE MEJORAMIENTO'!$N$84</c:f>
              <c:numCache/>
            </c:numRef>
          </c:val>
        </c:ser>
        <c:ser>
          <c:idx val="1"/>
          <c:order val="1"/>
          <c:spPr>
            <a:solidFill>
              <a:schemeClr val="accent2"/>
            </a:solidFill>
            <a:ln cmpd="sng">
              <a:solidFill>
                <a:srgbClr val="000000"/>
              </a:solidFill>
            </a:ln>
          </c:spPr>
          <c:cat>
            <c:strRef>
              <c:f>'EJECUCIÓN PLAN DE MEJORAMIENTO'!$L$84</c:f>
            </c:strRef>
          </c:cat>
          <c:val>
            <c:numRef>
              <c:f>'EJECUCIÓN PLAN DE MEJORAMIENTO'!$L$116</c:f>
              <c:numCache/>
            </c:numRef>
          </c:val>
        </c:ser>
        <c:ser>
          <c:idx val="2"/>
          <c:order val="2"/>
          <c:cat>
            <c:strRef>
              <c:f>'EJECUCIÓN PLAN DE MEJORAMIENTO'!$L$84</c:f>
            </c:strRef>
          </c:cat>
          <c:val>
            <c:numRef>
              <c:f>'EJECUCIÓN PLAN DE MEJORAMIENTO'!$N$116</c:f>
              <c:numCache/>
            </c:numRef>
          </c:val>
        </c:ser>
        <c:axId val="523716888"/>
        <c:axId val="1639877675"/>
      </c:barChart>
      <c:catAx>
        <c:axId val="5237168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39877675"/>
      </c:catAx>
      <c:valAx>
        <c:axId val="16398776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523716888"/>
      </c:valAx>
    </c:plotArea>
    <c:plotVisOnly val="1"/>
  </c:chart>
</c:chartSpace>
</file>

<file path=xl/charts/chart1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ACCESIBILIDAD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MEJORAMIENTO'!$I$123</c:f>
            </c:strRef>
          </c:cat>
          <c:val>
            <c:numRef>
              <c:f>'EJECUCIÓN PLAN DE MEJORAMIENTO'!$J$123</c:f>
              <c:numCache/>
            </c:numRef>
          </c:val>
        </c:ser>
        <c:ser>
          <c:idx val="1"/>
          <c:order val="1"/>
          <c:spPr>
            <a:solidFill>
              <a:schemeClr val="accent2"/>
            </a:solidFill>
            <a:ln cmpd="sng">
              <a:solidFill>
                <a:srgbClr val="000000"/>
              </a:solidFill>
            </a:ln>
          </c:spPr>
          <c:cat>
            <c:strRef>
              <c:f>'EJECUCIÓN PLAN DE MEJORAMIENTO'!$I$123</c:f>
            </c:strRef>
          </c:cat>
          <c:val>
            <c:numRef>
              <c:f>'EJECUCIÓN PLAN DE MEJORAMIENTO'!$K$123</c:f>
              <c:numCache/>
            </c:numRef>
          </c:val>
        </c:ser>
        <c:ser>
          <c:idx val="2"/>
          <c:order val="2"/>
          <c:spPr>
            <a:solidFill>
              <a:schemeClr val="accent3"/>
            </a:solidFill>
            <a:ln cmpd="sng">
              <a:solidFill>
                <a:srgbClr val="000000"/>
              </a:solidFill>
            </a:ln>
          </c:spPr>
          <c:cat>
            <c:strRef>
              <c:f>'EJECUCIÓN PLAN DE MEJORAMIENTO'!$I$123</c:f>
            </c:strRef>
          </c:cat>
          <c:val>
            <c:numRef>
              <c:f>'EJECUCIÓN PLAN DE MEJORAMIENTO'!$M$123</c:f>
              <c:numCache/>
            </c:numRef>
          </c:val>
        </c:ser>
        <c:ser>
          <c:idx val="3"/>
          <c:order val="3"/>
          <c:spPr>
            <a:solidFill>
              <a:schemeClr val="accent4"/>
            </a:solidFill>
            <a:ln cmpd="sng">
              <a:solidFill>
                <a:srgbClr val="000000"/>
              </a:solidFill>
            </a:ln>
          </c:spPr>
          <c:cat>
            <c:strRef>
              <c:f>'EJECUCIÓN PLAN DE MEJORAMIENTO'!$I$123</c:f>
            </c:strRef>
          </c:cat>
          <c:val>
            <c:numRef>
              <c:f>'EJECUCIÓN PLAN DE MEJORAMIENTO'!$I$128</c:f>
              <c:numCache/>
            </c:numRef>
          </c:val>
        </c:ser>
        <c:ser>
          <c:idx val="4"/>
          <c:order val="4"/>
          <c:cat>
            <c:strRef>
              <c:f>'EJECUCIÓN PLAN DE MEJORAMIENTO'!$I$123</c:f>
            </c:strRef>
          </c:cat>
          <c:val>
            <c:numRef>
              <c:f>'EJECUCIÓN PLAN DE MEJORAMIENTO'!$J$128</c:f>
              <c:numCache/>
            </c:numRef>
          </c:val>
        </c:ser>
        <c:ser>
          <c:idx val="5"/>
          <c:order val="5"/>
          <c:cat>
            <c:strRef>
              <c:f>'EJECUCIÓN PLAN DE MEJORAMIENTO'!$I$123</c:f>
            </c:strRef>
          </c:cat>
          <c:val>
            <c:numRef>
              <c:f>'EJECUCIÓN PLAN DE MEJORAMIENTO'!$K$128</c:f>
              <c:numCache/>
            </c:numRef>
          </c:val>
        </c:ser>
        <c:ser>
          <c:idx val="6"/>
          <c:order val="6"/>
          <c:cat>
            <c:strRef>
              <c:f>'EJECUCIÓN PLAN DE MEJORAMIENTO'!$I$123</c:f>
            </c:strRef>
          </c:cat>
          <c:val>
            <c:numRef>
              <c:f>'EJECUCIÓN PLAN DE MEJORAMIENTO'!$M$128</c:f>
              <c:numCache/>
            </c:numRef>
          </c:val>
        </c:ser>
        <c:axId val="865554346"/>
        <c:axId val="107399688"/>
      </c:barChart>
      <c:catAx>
        <c:axId val="86555434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07399688"/>
      </c:catAx>
      <c:valAx>
        <c:axId val="1073996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65554346"/>
      </c:valAx>
    </c:plotArea>
    <c:plotVisOnly val="1"/>
  </c:chart>
</c:chartSpace>
</file>

<file path=xl/charts/chart1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ACCESIBILIDAD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MEJORAMIENTO'!$L$123</c:f>
            </c:strRef>
          </c:cat>
          <c:val>
            <c:numRef>
              <c:f>'EJECUCIÓN PLAN DE MEJORAMIENTO'!$N$123</c:f>
              <c:numCache/>
            </c:numRef>
          </c:val>
        </c:ser>
        <c:ser>
          <c:idx val="1"/>
          <c:order val="1"/>
          <c:spPr>
            <a:solidFill>
              <a:schemeClr val="accent2"/>
            </a:solidFill>
            <a:ln cmpd="sng">
              <a:solidFill>
                <a:srgbClr val="000000"/>
              </a:solidFill>
            </a:ln>
          </c:spPr>
          <c:cat>
            <c:strRef>
              <c:f>'EJECUCIÓN PLAN DE MEJORAMIENTO'!$L$123</c:f>
            </c:strRef>
          </c:cat>
          <c:val>
            <c:numRef>
              <c:f>'EJECUCIÓN PLAN DE MEJORAMIENTO'!$L$128</c:f>
              <c:numCache/>
            </c:numRef>
          </c:val>
        </c:ser>
        <c:ser>
          <c:idx val="2"/>
          <c:order val="2"/>
          <c:cat>
            <c:strRef>
              <c:f>'EJECUCIÓN PLAN DE MEJORAMIENTO'!$L$123</c:f>
            </c:strRef>
          </c:cat>
          <c:val>
            <c:numRef>
              <c:f>'EJECUCIÓN PLAN DE MEJORAMIENTO'!$N$128</c:f>
              <c:numCache/>
            </c:numRef>
          </c:val>
        </c:ser>
        <c:axId val="1206479563"/>
        <c:axId val="1068904069"/>
      </c:barChart>
      <c:catAx>
        <c:axId val="120647956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068904069"/>
      </c:catAx>
      <c:valAx>
        <c:axId val="10689040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206479563"/>
      </c:valAx>
    </c:plotArea>
    <c:plotVisOnly val="1"/>
  </c:chart>
</c:chartSpace>
</file>

<file path=xl/charts/chart1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PROYECCIÓN A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MEJORAMIENTO'!$I$123</c:f>
            </c:strRef>
          </c:cat>
          <c:val>
            <c:numRef>
              <c:f>'EJECUCIÓN PLAN DE MEJORAMIENTO'!$J$123</c:f>
              <c:numCache/>
            </c:numRef>
          </c:val>
        </c:ser>
        <c:ser>
          <c:idx val="1"/>
          <c:order val="1"/>
          <c:spPr>
            <a:solidFill>
              <a:schemeClr val="accent2"/>
            </a:solidFill>
            <a:ln cmpd="sng">
              <a:solidFill>
                <a:srgbClr val="000000"/>
              </a:solidFill>
            </a:ln>
          </c:spPr>
          <c:cat>
            <c:strRef>
              <c:f>'EJECUCIÓN PLAN DE MEJORAMIENTO'!$I$123</c:f>
            </c:strRef>
          </c:cat>
          <c:val>
            <c:numRef>
              <c:f>'EJECUCIÓN PLAN DE MEJORAMIENTO'!$K$123</c:f>
              <c:numCache/>
            </c:numRef>
          </c:val>
        </c:ser>
        <c:ser>
          <c:idx val="2"/>
          <c:order val="2"/>
          <c:spPr>
            <a:solidFill>
              <a:schemeClr val="accent3"/>
            </a:solidFill>
            <a:ln cmpd="sng">
              <a:solidFill>
                <a:srgbClr val="000000"/>
              </a:solidFill>
            </a:ln>
          </c:spPr>
          <c:cat>
            <c:strRef>
              <c:f>'EJECUCIÓN PLAN DE MEJORAMIENTO'!$I$123</c:f>
            </c:strRef>
          </c:cat>
          <c:val>
            <c:numRef>
              <c:f>'EJECUCIÓN PLAN DE MEJORAMIENTO'!$M$123</c:f>
              <c:numCache/>
            </c:numRef>
          </c:val>
        </c:ser>
        <c:ser>
          <c:idx val="3"/>
          <c:order val="3"/>
          <c:spPr>
            <a:solidFill>
              <a:schemeClr val="accent4"/>
            </a:solidFill>
            <a:ln cmpd="sng">
              <a:solidFill>
                <a:srgbClr val="000000"/>
              </a:solidFill>
            </a:ln>
          </c:spPr>
          <c:cat>
            <c:strRef>
              <c:f>'EJECUCIÓN PLAN DE MEJORAMIENTO'!$I$123</c:f>
            </c:strRef>
          </c:cat>
          <c:val>
            <c:numRef>
              <c:f>'EJECUCIÓN PLAN DE MEJORAMIENTO'!$I$133</c:f>
              <c:numCache/>
            </c:numRef>
          </c:val>
        </c:ser>
        <c:ser>
          <c:idx val="4"/>
          <c:order val="4"/>
          <c:cat>
            <c:strRef>
              <c:f>'EJECUCIÓN PLAN DE MEJORAMIENTO'!$I$123</c:f>
            </c:strRef>
          </c:cat>
          <c:val>
            <c:numRef>
              <c:f>'EJECUCIÓN PLAN DE MEJORAMIENTO'!$J$133</c:f>
              <c:numCache/>
            </c:numRef>
          </c:val>
        </c:ser>
        <c:ser>
          <c:idx val="5"/>
          <c:order val="5"/>
          <c:cat>
            <c:strRef>
              <c:f>'EJECUCIÓN PLAN DE MEJORAMIENTO'!$I$123</c:f>
            </c:strRef>
          </c:cat>
          <c:val>
            <c:numRef>
              <c:f>'EJECUCIÓN PLAN DE MEJORAMIENTO'!$K$133</c:f>
              <c:numCache/>
            </c:numRef>
          </c:val>
        </c:ser>
        <c:ser>
          <c:idx val="6"/>
          <c:order val="6"/>
          <c:cat>
            <c:strRef>
              <c:f>'EJECUCIÓN PLAN DE MEJORAMIENTO'!$I$123</c:f>
            </c:strRef>
          </c:cat>
          <c:val>
            <c:numRef>
              <c:f>'EJECUCIÓN PLAN DE MEJORAMIENTO'!$M$133</c:f>
              <c:numCache/>
            </c:numRef>
          </c:val>
        </c:ser>
        <c:axId val="564158264"/>
        <c:axId val="389595467"/>
      </c:barChart>
      <c:catAx>
        <c:axId val="56415826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389595467"/>
      </c:catAx>
      <c:valAx>
        <c:axId val="38959546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564158264"/>
      </c:valAx>
    </c:plotArea>
    <c:plotVisOnly val="1"/>
  </c:chart>
</c:chartSpace>
</file>

<file path=xl/charts/chart1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PROYECCIÓN A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MEJORAMIENTO'!$L$123</c:f>
            </c:strRef>
          </c:cat>
          <c:val>
            <c:numRef>
              <c:f>'EJECUCIÓN PLAN DE MEJORAMIENTO'!$N$123</c:f>
              <c:numCache/>
            </c:numRef>
          </c:val>
        </c:ser>
        <c:ser>
          <c:idx val="1"/>
          <c:order val="1"/>
          <c:spPr>
            <a:solidFill>
              <a:schemeClr val="accent2"/>
            </a:solidFill>
            <a:ln cmpd="sng">
              <a:solidFill>
                <a:srgbClr val="000000"/>
              </a:solidFill>
            </a:ln>
          </c:spPr>
          <c:cat>
            <c:strRef>
              <c:f>'EJECUCIÓN PLAN DE MEJORAMIENTO'!$L$123</c:f>
            </c:strRef>
          </c:cat>
          <c:val>
            <c:numRef>
              <c:f>'EJECUCIÓN PLAN DE MEJORAMIENTO'!$L$133</c:f>
              <c:numCache/>
            </c:numRef>
          </c:val>
        </c:ser>
        <c:ser>
          <c:idx val="2"/>
          <c:order val="2"/>
          <c:cat>
            <c:strRef>
              <c:f>'EJECUCIÓN PLAN DE MEJORAMIENTO'!$L$123</c:f>
            </c:strRef>
          </c:cat>
          <c:val>
            <c:numRef>
              <c:f>'EJECUCIÓN PLAN DE MEJORAMIENTO'!$N$133</c:f>
              <c:numCache/>
            </c:numRef>
          </c:val>
        </c:ser>
        <c:axId val="1485495748"/>
        <c:axId val="2040845285"/>
      </c:barChart>
      <c:catAx>
        <c:axId val="14854957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040845285"/>
      </c:catAx>
      <c:valAx>
        <c:axId val="20408452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485495748"/>
      </c:valAx>
    </c:plotArea>
    <c:plotVisOnly val="1"/>
  </c:chart>
</c:chartSpace>
</file>

<file path=xl/charts/chart1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PARTICIPACIÓN Y CONVIVENCIA</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MEJORAMIENTO'!$I$123</c:f>
            </c:strRef>
          </c:cat>
          <c:val>
            <c:numRef>
              <c:f>'EJECUCIÓN PLAN DE MEJORAMIENTO'!$J$123</c:f>
              <c:numCache/>
            </c:numRef>
          </c:val>
        </c:ser>
        <c:ser>
          <c:idx val="1"/>
          <c:order val="1"/>
          <c:spPr>
            <a:solidFill>
              <a:schemeClr val="accent2"/>
            </a:solidFill>
            <a:ln cmpd="sng">
              <a:solidFill>
                <a:srgbClr val="000000"/>
              </a:solidFill>
            </a:ln>
          </c:spPr>
          <c:cat>
            <c:strRef>
              <c:f>'EJECUCIÓN PLAN DE MEJORAMIENTO'!$I$123</c:f>
            </c:strRef>
          </c:cat>
          <c:val>
            <c:numRef>
              <c:f>'EJECUCIÓN PLAN DE MEJORAMIENTO'!$K$123</c:f>
              <c:numCache/>
            </c:numRef>
          </c:val>
        </c:ser>
        <c:ser>
          <c:idx val="2"/>
          <c:order val="2"/>
          <c:spPr>
            <a:solidFill>
              <a:schemeClr val="accent3"/>
            </a:solidFill>
            <a:ln cmpd="sng">
              <a:solidFill>
                <a:srgbClr val="000000"/>
              </a:solidFill>
            </a:ln>
          </c:spPr>
          <c:cat>
            <c:strRef>
              <c:f>'EJECUCIÓN PLAN DE MEJORAMIENTO'!$I$123</c:f>
            </c:strRef>
          </c:cat>
          <c:val>
            <c:numRef>
              <c:f>'EJECUCIÓN PLAN DE MEJORAMIENTO'!$M$123</c:f>
              <c:numCache/>
            </c:numRef>
          </c:val>
        </c:ser>
        <c:ser>
          <c:idx val="3"/>
          <c:order val="3"/>
          <c:spPr>
            <a:solidFill>
              <a:schemeClr val="accent4"/>
            </a:solidFill>
            <a:ln cmpd="sng">
              <a:solidFill>
                <a:srgbClr val="000000"/>
              </a:solidFill>
            </a:ln>
          </c:spPr>
          <c:cat>
            <c:strRef>
              <c:f>'EJECUCIÓN PLAN DE MEJORAMIENTO'!$I$123</c:f>
            </c:strRef>
          </c:cat>
          <c:val>
            <c:numRef>
              <c:f>'EJECUCIÓN PLAN DE MEJORAMIENTO'!$I$137</c:f>
              <c:numCache/>
            </c:numRef>
          </c:val>
        </c:ser>
        <c:ser>
          <c:idx val="4"/>
          <c:order val="4"/>
          <c:cat>
            <c:strRef>
              <c:f>'EJECUCIÓN PLAN DE MEJORAMIENTO'!$I$123</c:f>
            </c:strRef>
          </c:cat>
          <c:val>
            <c:numRef>
              <c:f>'EJECUCIÓN PLAN DE MEJORAMIENTO'!$J$137</c:f>
              <c:numCache/>
            </c:numRef>
          </c:val>
        </c:ser>
        <c:ser>
          <c:idx val="5"/>
          <c:order val="5"/>
          <c:cat>
            <c:strRef>
              <c:f>'EJECUCIÓN PLAN DE MEJORAMIENTO'!$I$123</c:f>
            </c:strRef>
          </c:cat>
          <c:val>
            <c:numRef>
              <c:f>'EJECUCIÓN PLAN DE MEJORAMIENTO'!$K$137</c:f>
              <c:numCache/>
            </c:numRef>
          </c:val>
        </c:ser>
        <c:ser>
          <c:idx val="6"/>
          <c:order val="6"/>
          <c:cat>
            <c:strRef>
              <c:f>'EJECUCIÓN PLAN DE MEJORAMIENTO'!$I$123</c:f>
            </c:strRef>
          </c:cat>
          <c:val>
            <c:numRef>
              <c:f>'EJECUCIÓN PLAN DE MEJORAMIENTO'!$M$137</c:f>
              <c:numCache/>
            </c:numRef>
          </c:val>
        </c:ser>
        <c:axId val="1381872305"/>
        <c:axId val="922792872"/>
      </c:barChart>
      <c:catAx>
        <c:axId val="138187230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22792872"/>
      </c:catAx>
      <c:valAx>
        <c:axId val="9227928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81872305"/>
      </c:valAx>
    </c:plotArea>
    <c:plotVisOnly val="1"/>
  </c:chart>
</c:chartSpace>
</file>

<file path=xl/charts/chart1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PARTICIPACIÓN Y CONVIVENCIA</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MEJORAMIENTO'!$L$123</c:f>
            </c:strRef>
          </c:cat>
          <c:val>
            <c:numRef>
              <c:f>'EJECUCIÓN PLAN DE MEJORAMIENTO'!$N$123</c:f>
              <c:numCache/>
            </c:numRef>
          </c:val>
        </c:ser>
        <c:ser>
          <c:idx val="1"/>
          <c:order val="1"/>
          <c:spPr>
            <a:solidFill>
              <a:schemeClr val="accent2"/>
            </a:solidFill>
            <a:ln cmpd="sng">
              <a:solidFill>
                <a:srgbClr val="000000"/>
              </a:solidFill>
            </a:ln>
          </c:spPr>
          <c:cat>
            <c:strRef>
              <c:f>'EJECUCIÓN PLAN DE MEJORAMIENTO'!$L$123</c:f>
            </c:strRef>
          </c:cat>
          <c:val>
            <c:numRef>
              <c:f>'EJECUCIÓN PLAN DE MEJORAMIENTO'!$L$137</c:f>
              <c:numCache/>
            </c:numRef>
          </c:val>
        </c:ser>
        <c:ser>
          <c:idx val="2"/>
          <c:order val="2"/>
          <c:cat>
            <c:strRef>
              <c:f>'EJECUCIÓN PLAN DE MEJORAMIENTO'!$L$123</c:f>
            </c:strRef>
          </c:cat>
          <c:val>
            <c:numRef>
              <c:f>'EJECUCIÓN PLAN DE MEJORAMIENTO'!$N$137</c:f>
              <c:numCache/>
            </c:numRef>
          </c:val>
        </c:ser>
        <c:axId val="723382469"/>
        <c:axId val="133210786"/>
      </c:barChart>
      <c:catAx>
        <c:axId val="7233824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3210786"/>
      </c:catAx>
      <c:valAx>
        <c:axId val="1332107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23382469"/>
      </c:valAx>
    </c:plotArea>
    <c:plotVisOnly val="1"/>
  </c:chart>
</c:chartSpace>
</file>

<file path=xl/charts/chart1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PREVENCIÓN DE RIESGOS</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MEJORAMIENTO'!$I$123</c:f>
            </c:strRef>
          </c:cat>
          <c:val>
            <c:numRef>
              <c:f>'EJECUCIÓN PLAN DE MEJORAMIENTO'!$J$123</c:f>
              <c:numCache/>
            </c:numRef>
          </c:val>
        </c:ser>
        <c:ser>
          <c:idx val="1"/>
          <c:order val="1"/>
          <c:spPr>
            <a:solidFill>
              <a:schemeClr val="accent2"/>
            </a:solidFill>
            <a:ln cmpd="sng">
              <a:solidFill>
                <a:srgbClr val="000000"/>
              </a:solidFill>
            </a:ln>
          </c:spPr>
          <c:cat>
            <c:strRef>
              <c:f>'EJECUCIÓN PLAN DE MEJORAMIENTO'!$I$123</c:f>
            </c:strRef>
          </c:cat>
          <c:val>
            <c:numRef>
              <c:f>'EJECUCIÓN PLAN DE MEJORAMIENTO'!$K$123</c:f>
              <c:numCache/>
            </c:numRef>
          </c:val>
        </c:ser>
        <c:ser>
          <c:idx val="2"/>
          <c:order val="2"/>
          <c:spPr>
            <a:solidFill>
              <a:schemeClr val="accent3"/>
            </a:solidFill>
            <a:ln cmpd="sng">
              <a:solidFill>
                <a:srgbClr val="000000"/>
              </a:solidFill>
            </a:ln>
          </c:spPr>
          <c:cat>
            <c:strRef>
              <c:f>'EJECUCIÓN PLAN DE MEJORAMIENTO'!$I$123</c:f>
            </c:strRef>
          </c:cat>
          <c:val>
            <c:numRef>
              <c:f>'EJECUCIÓN PLAN DE MEJORAMIENTO'!$M$123</c:f>
              <c:numCache/>
            </c:numRef>
          </c:val>
        </c:ser>
        <c:ser>
          <c:idx val="3"/>
          <c:order val="3"/>
          <c:spPr>
            <a:solidFill>
              <a:schemeClr val="accent4"/>
            </a:solidFill>
            <a:ln cmpd="sng">
              <a:solidFill>
                <a:srgbClr val="000000"/>
              </a:solidFill>
            </a:ln>
          </c:spPr>
          <c:cat>
            <c:strRef>
              <c:f>'EJECUCIÓN PLAN DE MEJORAMIENTO'!$I$123</c:f>
            </c:strRef>
          </c:cat>
          <c:val>
            <c:numRef>
              <c:f>'EJECUCIÓN PLAN DE MEJORAMIENTO'!$I$141</c:f>
              <c:numCache/>
            </c:numRef>
          </c:val>
        </c:ser>
        <c:ser>
          <c:idx val="4"/>
          <c:order val="4"/>
          <c:cat>
            <c:strRef>
              <c:f>'EJECUCIÓN PLAN DE MEJORAMIENTO'!$I$123</c:f>
            </c:strRef>
          </c:cat>
          <c:val>
            <c:numRef>
              <c:f>'EJECUCIÓN PLAN DE MEJORAMIENTO'!$J$141</c:f>
              <c:numCache/>
            </c:numRef>
          </c:val>
        </c:ser>
        <c:ser>
          <c:idx val="5"/>
          <c:order val="5"/>
          <c:cat>
            <c:strRef>
              <c:f>'EJECUCIÓN PLAN DE MEJORAMIENTO'!$I$123</c:f>
            </c:strRef>
          </c:cat>
          <c:val>
            <c:numRef>
              <c:f>'EJECUCIÓN PLAN DE MEJORAMIENTO'!$K$141</c:f>
              <c:numCache/>
            </c:numRef>
          </c:val>
        </c:ser>
        <c:ser>
          <c:idx val="6"/>
          <c:order val="6"/>
          <c:cat>
            <c:strRef>
              <c:f>'EJECUCIÓN PLAN DE MEJORAMIENTO'!$I$123</c:f>
            </c:strRef>
          </c:cat>
          <c:val>
            <c:numRef>
              <c:f>'EJECUCIÓN PLAN DE MEJORAMIENTO'!$M$141</c:f>
              <c:numCache/>
            </c:numRef>
          </c:val>
        </c:ser>
        <c:axId val="1302583376"/>
        <c:axId val="1440398480"/>
      </c:barChart>
      <c:catAx>
        <c:axId val="13025833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440398480"/>
      </c:catAx>
      <c:valAx>
        <c:axId val="144039848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02583376"/>
      </c:valAx>
    </c:plotArea>
    <c:plotVisOnly val="1"/>
  </c:chart>
</c:chartSpace>
</file>

<file path=xl/charts/chart1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PREVENCIÓN DE RIESGOS</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MEJORAMIENTO'!$L$123</c:f>
            </c:strRef>
          </c:cat>
          <c:val>
            <c:numRef>
              <c:f>'EJECUCIÓN PLAN DE MEJORAMIENTO'!$N$123</c:f>
              <c:numCache/>
            </c:numRef>
          </c:val>
        </c:ser>
        <c:ser>
          <c:idx val="1"/>
          <c:order val="1"/>
          <c:spPr>
            <a:solidFill>
              <a:schemeClr val="accent2"/>
            </a:solidFill>
            <a:ln cmpd="sng">
              <a:solidFill>
                <a:srgbClr val="000000"/>
              </a:solidFill>
            </a:ln>
          </c:spPr>
          <c:cat>
            <c:strRef>
              <c:f>'EJECUCIÓN PLAN DE MEJORAMIENTO'!$L$123</c:f>
            </c:strRef>
          </c:cat>
          <c:val>
            <c:numRef>
              <c:f>'EJECUCIÓN PLAN DE MEJORAMIENTO'!$L$141</c:f>
              <c:numCache/>
            </c:numRef>
          </c:val>
        </c:ser>
        <c:ser>
          <c:idx val="2"/>
          <c:order val="2"/>
          <c:cat>
            <c:strRef>
              <c:f>'EJECUCIÓN PLAN DE MEJORAMIENTO'!$L$123</c:f>
            </c:strRef>
          </c:cat>
          <c:val>
            <c:numRef>
              <c:f>'EJECUCIÓN PLAN DE MEJORAMIENTO'!$N$141</c:f>
              <c:numCache/>
            </c:numRef>
          </c:val>
        </c:ser>
        <c:axId val="1319951153"/>
        <c:axId val="2043256364"/>
      </c:barChart>
      <c:catAx>
        <c:axId val="131995115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043256364"/>
      </c:catAx>
      <c:valAx>
        <c:axId val="204325636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19951153"/>
      </c:valAx>
    </c:plotArea>
    <c:plotVisOnly val="1"/>
  </c:chart>
</c:chartSpace>
</file>

<file path=xl/charts/chart1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MEJORAMIENTO'!$I$123</c:f>
            </c:strRef>
          </c:cat>
          <c:val>
            <c:numRef>
              <c:f>'EJECUCIÓN PLAN DE MEJORAMIENTO'!$J$123</c:f>
              <c:numCache/>
            </c:numRef>
          </c:val>
        </c:ser>
        <c:ser>
          <c:idx val="1"/>
          <c:order val="1"/>
          <c:spPr>
            <a:solidFill>
              <a:schemeClr val="accent2"/>
            </a:solidFill>
            <a:ln cmpd="sng">
              <a:solidFill>
                <a:srgbClr val="000000"/>
              </a:solidFill>
            </a:ln>
          </c:spPr>
          <c:cat>
            <c:strRef>
              <c:f>'EJECUCIÓN PLAN DE MEJORAMIENTO'!$I$123</c:f>
            </c:strRef>
          </c:cat>
          <c:val>
            <c:numRef>
              <c:f>'EJECUCIÓN PLAN DE MEJORAMIENTO'!$K$123</c:f>
              <c:numCache/>
            </c:numRef>
          </c:val>
        </c:ser>
        <c:ser>
          <c:idx val="2"/>
          <c:order val="2"/>
          <c:spPr>
            <a:solidFill>
              <a:schemeClr val="accent3"/>
            </a:solidFill>
            <a:ln cmpd="sng">
              <a:solidFill>
                <a:srgbClr val="000000"/>
              </a:solidFill>
            </a:ln>
          </c:spPr>
          <c:cat>
            <c:strRef>
              <c:f>'EJECUCIÓN PLAN DE MEJORAMIENTO'!$I$123</c:f>
            </c:strRef>
          </c:cat>
          <c:val>
            <c:numRef>
              <c:f>'EJECUCIÓN PLAN DE MEJORAMIENTO'!$M$123</c:f>
              <c:numCache/>
            </c:numRef>
          </c:val>
        </c:ser>
        <c:ser>
          <c:idx val="3"/>
          <c:order val="3"/>
          <c:spPr>
            <a:solidFill>
              <a:schemeClr val="accent4"/>
            </a:solidFill>
            <a:ln cmpd="sng">
              <a:solidFill>
                <a:srgbClr val="000000"/>
              </a:solidFill>
            </a:ln>
          </c:spPr>
          <c:cat>
            <c:strRef>
              <c:f>'EJECUCIÓN PLAN DE MEJORAMIENTO'!$I$123</c:f>
            </c:strRef>
          </c:cat>
          <c:val>
            <c:numRef>
              <c:f>'EJECUCIÓN PLAN DE MEJORAMIENTO'!$I$142</c:f>
              <c:numCache/>
            </c:numRef>
          </c:val>
        </c:ser>
        <c:ser>
          <c:idx val="4"/>
          <c:order val="4"/>
          <c:cat>
            <c:strRef>
              <c:f>'EJECUCIÓN PLAN DE MEJORAMIENTO'!$I$123</c:f>
            </c:strRef>
          </c:cat>
          <c:val>
            <c:numRef>
              <c:f>'EJECUCIÓN PLAN DE MEJORAMIENTO'!$J$142</c:f>
              <c:numCache/>
            </c:numRef>
          </c:val>
        </c:ser>
        <c:ser>
          <c:idx val="5"/>
          <c:order val="5"/>
          <c:cat>
            <c:strRef>
              <c:f>'EJECUCIÓN PLAN DE MEJORAMIENTO'!$I$123</c:f>
            </c:strRef>
          </c:cat>
          <c:val>
            <c:numRef>
              <c:f>'EJECUCIÓN PLAN DE MEJORAMIENTO'!$K$142</c:f>
              <c:numCache/>
            </c:numRef>
          </c:val>
        </c:ser>
        <c:ser>
          <c:idx val="6"/>
          <c:order val="6"/>
          <c:cat>
            <c:strRef>
              <c:f>'EJECUCIÓN PLAN DE MEJORAMIENTO'!$I$123</c:f>
            </c:strRef>
          </c:cat>
          <c:val>
            <c:numRef>
              <c:f>'EJECUCIÓN PLAN DE MEJORAMIENTO'!$M$142</c:f>
              <c:numCache/>
            </c:numRef>
          </c:val>
        </c:ser>
        <c:axId val="1116206887"/>
        <c:axId val="1515262680"/>
      </c:barChart>
      <c:catAx>
        <c:axId val="11162068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15262680"/>
      </c:catAx>
      <c:valAx>
        <c:axId val="151526268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16206887"/>
      </c:valAx>
    </c:plotArea>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'AUTOEVALUACIÓN'!$J$99:$J$105</c:f>
            </c:strRef>
          </c:cat>
          <c:val>
            <c:numRef>
              <c:f>'AUTOEVALUACIÓN'!$K$99:$K$105</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'AUTOEVALUACIÓN'!$J$99:$J$105</c:f>
            </c:strRef>
          </c:cat>
          <c:val>
            <c:numRef>
              <c:f>'AUTOEVALUACIÓN'!$L$99:$L$105</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'AUTOEVALUACIÓN'!$J$99:$J$105</c:f>
            </c:strRef>
          </c:cat>
          <c:val>
            <c:numRef>
              <c:f>'AUTOEVALUACIÓN'!$M$99:$M$105</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'AUTOEVALUACIÓN'!$J$99:$J$105</c:f>
            </c:strRef>
          </c:cat>
          <c:val>
            <c:numRef>
              <c:f>'AUTOEVALUACIÓN'!$N$99:$N$105</c:f>
              <c:numCache/>
            </c:numRef>
          </c:val>
        </c:ser>
        <c:axId val="2007536283"/>
        <c:axId val="695434628"/>
      </c:barChart>
      <c:catAx>
        <c:axId val="200753628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1" i="0" sz="800">
                <a:solidFill>
                  <a:srgbClr val="000000"/>
                </a:solidFill>
                <a:latin typeface="+mn-lt"/>
              </a:defRPr>
            </a:pPr>
          </a:p>
        </c:txPr>
        <c:crossAx val="695434628"/>
      </c:catAx>
      <c:valAx>
        <c:axId val="69543462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2007536283"/>
      </c:valAx>
    </c:plotArea>
    <c:plotVisOnly val="1"/>
  </c:chart>
</c:chartSpace>
</file>

<file path=xl/charts/chart1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MEJORAMIENTO'!$L$123</c:f>
            </c:strRef>
          </c:cat>
          <c:val>
            <c:numRef>
              <c:f>'EJECUCIÓN PLAN DE MEJORAMIENTO'!$N$123</c:f>
              <c:numCache/>
            </c:numRef>
          </c:val>
        </c:ser>
        <c:ser>
          <c:idx val="1"/>
          <c:order val="1"/>
          <c:spPr>
            <a:solidFill>
              <a:schemeClr val="accent2"/>
            </a:solidFill>
            <a:ln cmpd="sng">
              <a:solidFill>
                <a:srgbClr val="000000"/>
              </a:solidFill>
            </a:ln>
          </c:spPr>
          <c:cat>
            <c:strRef>
              <c:f>'EJECUCIÓN PLAN DE MEJORAMIENTO'!$L$123</c:f>
            </c:strRef>
          </c:cat>
          <c:val>
            <c:numRef>
              <c:f>'EJECUCIÓN PLAN DE MEJORAMIENTO'!$L$142</c:f>
              <c:numCache/>
            </c:numRef>
          </c:val>
        </c:ser>
        <c:ser>
          <c:idx val="2"/>
          <c:order val="2"/>
          <c:cat>
            <c:strRef>
              <c:f>'EJECUCIÓN PLAN DE MEJORAMIENTO'!$L$123</c:f>
            </c:strRef>
          </c:cat>
          <c:val>
            <c:numRef>
              <c:f>'EJECUCIÓN PLAN DE MEJORAMIENTO'!$N$142</c:f>
              <c:numCache/>
            </c:numRef>
          </c:val>
        </c:ser>
        <c:axId val="709466759"/>
        <c:axId val="1580195109"/>
      </c:barChart>
      <c:catAx>
        <c:axId val="70946675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80195109"/>
      </c:catAx>
      <c:valAx>
        <c:axId val="158019510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09466759"/>
      </c:valAx>
    </c:plotArea>
    <c:plotVisOnly val="1"/>
  </c:chart>
</c:chartSpace>
</file>

<file path=xl/charts/chart1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TOTAL GESTIONES</c:v>
          </c:tx>
          <c:spPr>
            <a:solidFill>
              <a:schemeClr val="accent5"/>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MEJORAMIENTO'!$I$172</c:f>
            </c:strRef>
          </c:cat>
          <c:val>
            <c:numRef>
              <c:f>'EJECUCIÓN PLAN DE MEJORAMIENTO'!$J$172</c:f>
              <c:numCache/>
            </c:numRef>
          </c:val>
        </c:ser>
        <c:ser>
          <c:idx val="1"/>
          <c:order val="1"/>
          <c:spPr>
            <a:solidFill>
              <a:schemeClr val="accent2"/>
            </a:solidFill>
            <a:ln cmpd="sng">
              <a:solidFill>
                <a:srgbClr val="000000"/>
              </a:solidFill>
            </a:ln>
          </c:spPr>
          <c:cat>
            <c:strRef>
              <c:f>'EJECUCIÓN PLAN DE MEJORAMIENTO'!$I$172</c:f>
            </c:strRef>
          </c:cat>
          <c:val>
            <c:numRef>
              <c:f>'EJECUCIÓN PLAN DE MEJORAMIENTO'!$K$172</c:f>
              <c:numCache/>
            </c:numRef>
          </c:val>
        </c:ser>
        <c:ser>
          <c:idx val="2"/>
          <c:order val="2"/>
          <c:spPr>
            <a:solidFill>
              <a:schemeClr val="accent3"/>
            </a:solidFill>
            <a:ln cmpd="sng">
              <a:solidFill>
                <a:srgbClr val="000000"/>
              </a:solidFill>
            </a:ln>
          </c:spPr>
          <c:cat>
            <c:strRef>
              <c:f>'EJECUCIÓN PLAN DE MEJORAMIENTO'!$I$172</c:f>
            </c:strRef>
          </c:cat>
          <c:val>
            <c:numRef>
              <c:f>'EJECUCIÓN PLAN DE MEJORAMIENTO'!$M$172</c:f>
              <c:numCache/>
            </c:numRef>
          </c:val>
        </c:ser>
        <c:ser>
          <c:idx val="3"/>
          <c:order val="3"/>
          <c:spPr>
            <a:solidFill>
              <a:schemeClr val="accent4"/>
            </a:solidFill>
            <a:ln cmpd="sng">
              <a:solidFill>
                <a:srgbClr val="000000"/>
              </a:solidFill>
            </a:ln>
          </c:spPr>
          <c:cat>
            <c:strRef>
              <c:f>'EJECUCIÓN PLAN DE MEJORAMIENTO'!$I$172</c:f>
            </c:strRef>
          </c:cat>
          <c:val>
            <c:numRef>
              <c:f>'EJECUCIÓN PLAN DE MEJORAMIENTO'!$I$177</c:f>
              <c:numCache/>
            </c:numRef>
          </c:val>
        </c:ser>
        <c:ser>
          <c:idx val="4"/>
          <c:order val="4"/>
          <c:cat>
            <c:strRef>
              <c:f>'EJECUCIÓN PLAN DE MEJORAMIENTO'!$I$172</c:f>
            </c:strRef>
          </c:cat>
          <c:val>
            <c:numRef>
              <c:f>'EJECUCIÓN PLAN DE MEJORAMIENTO'!$J$177</c:f>
              <c:numCache/>
            </c:numRef>
          </c:val>
        </c:ser>
        <c:ser>
          <c:idx val="5"/>
          <c:order val="5"/>
          <c:cat>
            <c:strRef>
              <c:f>'EJECUCIÓN PLAN DE MEJORAMIENTO'!$I$172</c:f>
            </c:strRef>
          </c:cat>
          <c:val>
            <c:numRef>
              <c:f>'EJECUCIÓN PLAN DE MEJORAMIENTO'!$K$177</c:f>
              <c:numCache/>
            </c:numRef>
          </c:val>
        </c:ser>
        <c:ser>
          <c:idx val="6"/>
          <c:order val="6"/>
          <c:cat>
            <c:strRef>
              <c:f>'EJECUCIÓN PLAN DE MEJORAMIENTO'!$I$172</c:f>
            </c:strRef>
          </c:cat>
          <c:val>
            <c:numRef>
              <c:f>'EJECUCIÓN PLAN DE MEJORAMIENTO'!$M$177</c:f>
              <c:numCache/>
            </c:numRef>
          </c:val>
        </c:ser>
        <c:axId val="30511978"/>
        <c:axId val="1446363983"/>
      </c:barChart>
      <c:catAx>
        <c:axId val="305119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446363983"/>
      </c:catAx>
      <c:valAx>
        <c:axId val="14463639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0511978"/>
      </c:valAx>
    </c:plotArea>
    <c:plotVisOnly val="1"/>
  </c:chart>
</c:chartSpace>
</file>

<file path=xl/charts/chart1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TODOS LAS GESTIONES</c:v>
          </c:tx>
          <c:spPr>
            <a:solidFill>
              <a:schemeClr val="accent5"/>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MEJORAMIENTO'!$L$172</c:f>
            </c:strRef>
          </c:cat>
          <c:val>
            <c:numRef>
              <c:f>'EJECUCIÓN PLAN DE MEJORAMIENTO'!$N$172</c:f>
              <c:numCache/>
            </c:numRef>
          </c:val>
        </c:ser>
        <c:ser>
          <c:idx val="1"/>
          <c:order val="1"/>
          <c:spPr>
            <a:solidFill>
              <a:schemeClr val="accent2"/>
            </a:solidFill>
            <a:ln cmpd="sng">
              <a:solidFill>
                <a:srgbClr val="000000"/>
              </a:solidFill>
            </a:ln>
          </c:spPr>
          <c:cat>
            <c:strRef>
              <c:f>'EJECUCIÓN PLAN DE MEJORAMIENTO'!$L$172</c:f>
            </c:strRef>
          </c:cat>
          <c:val>
            <c:numRef>
              <c:f>'EJECUCIÓN PLAN DE MEJORAMIENTO'!$L$177</c:f>
              <c:numCache/>
            </c:numRef>
          </c:val>
        </c:ser>
        <c:ser>
          <c:idx val="2"/>
          <c:order val="2"/>
          <c:cat>
            <c:strRef>
              <c:f>'EJECUCIÓN PLAN DE MEJORAMIENTO'!$L$172</c:f>
            </c:strRef>
          </c:cat>
          <c:val>
            <c:numRef>
              <c:f>'EJECUCIÓN PLAN DE MEJORAMIENTO'!$N$177</c:f>
              <c:numCache/>
            </c:numRef>
          </c:val>
        </c:ser>
        <c:axId val="418361378"/>
        <c:axId val="1244954395"/>
      </c:barChart>
      <c:catAx>
        <c:axId val="4183613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244954395"/>
      </c:catAx>
      <c:valAx>
        <c:axId val="12449543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18361378"/>
      </c:valAx>
    </c:plotArea>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Servicios de transporte,
restaurante, cafetería y salud
(enfermería, odontología,
psicología)</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'AUTOEVALUACIÓN'!$K$108:$N$108</c:f>
              <c:numCache/>
            </c:numRef>
          </c:val>
        </c:ser>
        <c:ser>
          <c:idx val="1"/>
          <c:order val="1"/>
          <c:tx>
            <c:v>Apoyo a estudiantes con
necesidades educativas
especiales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'AUTOEVALUACIÓN'!$K$109:$N$109</c:f>
              <c:numCache/>
            </c:numRef>
          </c:val>
        </c:ser>
        <c:axId val="300540140"/>
        <c:axId val="1902906271"/>
      </c:barChart>
      <c:catAx>
        <c:axId val="3005401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902906271"/>
      </c:catAx>
      <c:valAx>
        <c:axId val="190290627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300540140"/>
      </c:valAx>
    </c:plotArea>
    <c:legend>
      <c:legendPos val="r"/>
      <c:overlay val="0"/>
      <c:txPr>
        <a:bodyPr/>
        <a:lstStyle/>
        <a:p>
          <a:pPr lvl="0">
            <a:defRPr b="0" i="0">
              <a:solidFill>
                <a:srgbClr val="1A1A1A"/>
              </a:solidFill>
              <a:latin typeface="+mn-lt"/>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'AUTOEVALUACIÓN'!$J$112:$J$121</c:f>
            </c:strRef>
          </c:cat>
          <c:val>
            <c:numRef>
              <c:f>'AUTOEVALUACIÓN'!$K$112:$K$121</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'AUTOEVALUACIÓN'!$J$112:$J$121</c:f>
            </c:strRef>
          </c:cat>
          <c:val>
            <c:numRef>
              <c:f>'AUTOEVALUACIÓN'!$L$112:$L$121</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'AUTOEVALUACIÓN'!$J$112:$J$121</c:f>
            </c:strRef>
          </c:cat>
          <c:val>
            <c:numRef>
              <c:f>'AUTOEVALUACIÓN'!$M$112:$M$121</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'AUTOEVALUACIÓN'!$J$112:$J$121</c:f>
            </c:strRef>
          </c:cat>
          <c:val>
            <c:numRef>
              <c:f>'AUTOEVALUACIÓN'!$N$112:$N$121</c:f>
              <c:numCache/>
            </c:numRef>
          </c:val>
        </c:ser>
        <c:axId val="1078927115"/>
        <c:axId val="2095478444"/>
      </c:barChart>
      <c:catAx>
        <c:axId val="107892711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2095478444"/>
      </c:catAx>
      <c:valAx>
        <c:axId val="20954784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078927115"/>
      </c:valAx>
    </c:plotArea>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Presupuesto anual del Fondo
de Servicios Educativos (FSE)</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'AUTOEVALUACIÓN'!$K$124:$N$124</c:f>
              <c:numCache/>
            </c:numRef>
          </c:val>
        </c:ser>
        <c:ser>
          <c:idx val="1"/>
          <c:order val="1"/>
          <c:tx>
            <c:v>Contabilidad</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'AUTOEVALUACIÓN'!$K$125:$N$125</c:f>
              <c:numCache/>
            </c:numRef>
          </c:val>
        </c:ser>
        <c:ser>
          <c:idx val="2"/>
          <c:order val="2"/>
          <c:tx>
            <c:v>Ingresos y gastos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'AUTOEVALUACIÓN'!$K$126:$N$126</c:f>
              <c:numCache/>
            </c:numRef>
          </c:val>
        </c:ser>
        <c:ser>
          <c:idx val="3"/>
          <c:order val="3"/>
          <c:tx>
            <c:v>Control fiscal</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'AUTOEVALUACIÓN'!$K$127:$N$127</c:f>
              <c:numCache/>
            </c:numRef>
          </c:val>
        </c:ser>
        <c:axId val="724928470"/>
        <c:axId val="1443953376"/>
      </c:barChart>
      <c:catAx>
        <c:axId val="72492847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443953376"/>
      </c:catAx>
      <c:valAx>
        <c:axId val="144395337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724928470"/>
      </c:valAx>
    </c:plotArea>
    <c:legend>
      <c:legendPos val="r"/>
      <c:overlay val="0"/>
      <c:txPr>
        <a:bodyPr/>
        <a:lstStyle/>
        <a:p>
          <a:pPr lvl="0">
            <a:defRPr b="0" i="0">
              <a:solidFill>
                <a:srgbClr val="1A1A1A"/>
              </a:solidFill>
              <a:latin typeface="+mn-lt"/>
            </a:defRPr>
          </a:pPr>
        </a:p>
      </c:txPr>
    </c:legend>
    <c:plotVisOnly val="1"/>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Atención educativa a grupos poblacionales o en situación de vulnerabilidad</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'AUTOEVALUACIÓN'!$K$136:$N$136</c:f>
              <c:numCache/>
            </c:numRef>
          </c:val>
        </c:ser>
        <c:ser>
          <c:idx val="1"/>
          <c:order val="1"/>
          <c:tx>
            <c:v>Atención educativa a
estudiantes pertenecientes a grupos étnicos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'AUTOEVALUACIÓN'!$K$137:$N$137</c:f>
              <c:numCache/>
            </c:numRef>
          </c:val>
        </c:ser>
        <c:ser>
          <c:idx val="2"/>
          <c:order val="2"/>
          <c:tx>
            <c:v>Necesidades y expectativas de los estudiantes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'AUTOEVALUACIÓN'!$K$138:$N$138</c:f>
              <c:numCache/>
            </c:numRef>
          </c:val>
        </c:ser>
        <c:ser>
          <c:idx val="3"/>
          <c:order val="3"/>
          <c:tx>
            <c:v>Proyectos de vida</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'AUTOEVALUACIÓN'!$K$139:$N$139</c:f>
              <c:numCache/>
            </c:numRef>
          </c:val>
        </c:ser>
        <c:axId val="483562204"/>
        <c:axId val="860226561"/>
      </c:barChart>
      <c:catAx>
        <c:axId val="4835622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860226561"/>
      </c:catAx>
      <c:valAx>
        <c:axId val="86022656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483562204"/>
      </c:valAx>
    </c:plotArea>
    <c:legend>
      <c:legendPos val="r"/>
      <c:overlay val="0"/>
      <c:txPr>
        <a:bodyPr/>
        <a:lstStyle/>
        <a:p>
          <a:pPr lvl="0">
            <a:defRPr b="0" i="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Escuela de padres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'AUTOEVALUACIÓN'!$K$142:$N$142</c:f>
              <c:numCache/>
            </c:numRef>
          </c:val>
        </c:ser>
        <c:ser>
          <c:idx val="1"/>
          <c:order val="1"/>
          <c:tx>
            <c:v>Oferta de servicios a la
comunidad</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'AUTOEVALUACIÓN'!$K$143:$N$143</c:f>
              <c:numCache/>
            </c:numRef>
          </c:val>
        </c:ser>
        <c:ser>
          <c:idx val="2"/>
          <c:order val="2"/>
          <c:tx>
            <c:v>Uso de la planta física y de los
medios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'AUTOEVALUACIÓN'!$K$144:$N$144</c:f>
              <c:numCache/>
            </c:numRef>
          </c:val>
        </c:ser>
        <c:ser>
          <c:idx val="3"/>
          <c:order val="3"/>
          <c:tx>
            <c:v>Servicio social estudiantil</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'AUTOEVALUACIÓN'!$K$145:$N$145</c:f>
              <c:numCache/>
            </c:numRef>
          </c:val>
        </c:ser>
        <c:axId val="1727418940"/>
        <c:axId val="273667385"/>
      </c:barChart>
      <c:catAx>
        <c:axId val="17274189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273667385"/>
      </c:catAx>
      <c:valAx>
        <c:axId val="2736673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727418940"/>
      </c:valAx>
    </c:plotArea>
    <c:legend>
      <c:legendPos val="r"/>
      <c:layout>
        <c:manualLayout>
          <c:xMode val="edge"/>
          <c:yMode val="edge"/>
          <c:x val="0.7050969392184804"/>
          <c:y val="0.09152020554392756"/>
        </c:manualLayout>
      </c:layout>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'MATRIZ DE VALORACIÓN'!$A$149:$A$153</c:f>
            </c:strRef>
          </c:cat>
          <c:val>
            <c:numRef>
              <c:f>'MATRIZ DE VALORACIÓN'!$B$149:$B$153</c:f>
              <c:numCache/>
            </c:numRef>
          </c:val>
        </c:ser>
        <c:ser>
          <c:idx val="1"/>
          <c:order val="1"/>
          <c:spPr>
            <a:solidFill>
              <a:schemeClr val="accent5"/>
            </a:solidFill>
            <a:ln cmpd="sng">
              <a:solidFill>
                <a:srgbClr val="000000"/>
              </a:solidFill>
            </a:ln>
          </c:spPr>
          <c:dLbls>
            <c:numFmt formatCode="General" sourceLinked="1"/>
            <c:txPr>
              <a:bodyPr/>
              <a:lstStyle/>
              <a:p>
                <a:pPr lvl="0">
                  <a:defRPr b="1" i="0" sz="2000">
                    <a:solidFill>
                      <a:srgbClr val="4BACC6"/>
                    </a:solidFill>
                  </a:defRPr>
                </a:pPr>
              </a:p>
            </c:txPr>
            <c:showLegendKey val="0"/>
            <c:showVal val="1"/>
            <c:showCatName val="0"/>
            <c:showSerName val="0"/>
            <c:showPercent val="0"/>
            <c:showBubbleSize val="0"/>
          </c:dLbls>
          <c:cat>
            <c:strRef>
              <c:f>'MATRIZ DE VALORACIÓN'!$A$149:$A$153</c:f>
            </c:strRef>
          </c:cat>
          <c:val>
            <c:numRef>
              <c:f>'MATRIZ DE VALORACIÓN'!$C$149:$C$153</c:f>
              <c:numCache/>
            </c:numRef>
          </c:val>
        </c:ser>
        <c:ser>
          <c:idx val="2"/>
          <c:order val="2"/>
          <c:cat>
            <c:strRef>
              <c:f>'MATRIZ DE VALORACIÓN'!$A$149:$A$153</c:f>
            </c:strRef>
          </c:cat>
          <c:val>
            <c:numRef>
              <c:f>'MATRIZ DE VALORACIÓN'!$D$149:$D$153</c:f>
              <c:numCache/>
            </c:numRef>
          </c:val>
        </c:ser>
        <c:axId val="1395708900"/>
        <c:axId val="2025991345"/>
      </c:barChart>
      <c:catAx>
        <c:axId val="139570890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2025991345"/>
      </c:catAx>
      <c:valAx>
        <c:axId val="202599134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1395708900"/>
      </c:valAx>
    </c:plotArea>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Participación de los
estudiantes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'AUTOEVALUACIÓN'!$K$148:$N$148</c:f>
              <c:numCache/>
            </c:numRef>
          </c:val>
        </c:ser>
        <c:ser>
          <c:idx val="1"/>
          <c:order val="1"/>
          <c:tx>
            <c:v>Asamblea y consejo de padres de familia</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'AUTOEVALUACIÓN'!$K$149:$N$149</c:f>
              <c:numCache/>
            </c:numRef>
          </c:val>
        </c:ser>
        <c:ser>
          <c:idx val="2"/>
          <c:order val="2"/>
          <c:tx>
            <c:v>Participación de las familias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'AUTOEVALUACIÓN'!$K$150:$N$150</c:f>
              <c:numCache/>
            </c:numRef>
          </c:val>
        </c:ser>
        <c:axId val="275765103"/>
        <c:axId val="1220672396"/>
      </c:barChart>
      <c:catAx>
        <c:axId val="2757651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220672396"/>
      </c:catAx>
      <c:valAx>
        <c:axId val="12206723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275765103"/>
      </c:valAx>
    </c:plotArea>
    <c:legend>
      <c:legendPos val="r"/>
      <c:overlay val="0"/>
      <c:txPr>
        <a:bodyPr/>
        <a:lstStyle/>
        <a:p>
          <a:pPr lvl="0">
            <a:defRPr b="0" i="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Prevención de riesgos físicos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'AUTOEVALUACIÓN'!$K$153:$N$153</c:f>
              <c:numCache/>
            </c:numRef>
          </c:val>
        </c:ser>
        <c:ser>
          <c:idx val="1"/>
          <c:order val="1"/>
          <c:tx>
            <c:v>Prevención de riesgos
psicosociales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'AUTOEVALUACIÓN'!$K$154:$N$154</c:f>
              <c:numCache/>
            </c:numRef>
          </c:val>
        </c:ser>
        <c:ser>
          <c:idx val="2"/>
          <c:order val="2"/>
          <c:tx>
            <c:v>Programas de seguridad</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'AUTOEVALUACIÓN'!$K$155:$N$155</c:f>
              <c:numCache/>
            </c:numRef>
          </c:val>
        </c:ser>
        <c:axId val="778191418"/>
        <c:axId val="217272213"/>
      </c:barChart>
      <c:catAx>
        <c:axId val="7781914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217272213"/>
      </c:catAx>
      <c:valAx>
        <c:axId val="21727221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778191418"/>
      </c:valAx>
    </c:plotArea>
    <c:legend>
      <c:legendPos val="r"/>
      <c:overlay val="0"/>
      <c:txPr>
        <a:bodyPr/>
        <a:lstStyle/>
        <a:p>
          <a:pPr lvl="0">
            <a:defRPr b="0" i="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DIRECCIONAMIENTO ESTRATÉGICO Y HORIZONTE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'AUTOEVALUACIÓN'!$J$6:$J$9</c:f>
            </c:strRef>
          </c:cat>
          <c:val>
            <c:numRef>
              <c:f>'AUTOEVALUACIÓN'!$P$6:$P$9</c:f>
              <c:numCache/>
            </c:numRef>
          </c:val>
        </c:ser>
        <c:axId val="1521655935"/>
        <c:axId val="153455404"/>
      </c:barChart>
      <c:catAx>
        <c:axId val="152165593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900">
                <a:solidFill>
                  <a:srgbClr val="C00000"/>
                </a:solidFill>
                <a:latin typeface="+mn-lt"/>
              </a:defRPr>
            </a:pPr>
          </a:p>
        </c:txPr>
        <c:crossAx val="153455404"/>
      </c:catAx>
      <c:valAx>
        <c:axId val="1534554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000">
                <a:solidFill>
                  <a:srgbClr val="C00000"/>
                </a:solidFill>
                <a:latin typeface="+mn-lt"/>
              </a:defRPr>
            </a:pPr>
          </a:p>
        </c:txPr>
        <c:crossAx val="1521655935"/>
      </c:valAx>
    </c:plotArea>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ESTRATÉGICA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'AUTOEVALUACIÓN'!$J$12:$J$16</c:f>
            </c:strRef>
          </c:cat>
          <c:val>
            <c:numRef>
              <c:f>'AUTOEVALUACIÓN'!$P$12:$P$16</c:f>
              <c:numCache/>
            </c:numRef>
          </c:val>
        </c:ser>
        <c:axId val="959691896"/>
        <c:axId val="1379378144"/>
      </c:barChart>
      <c:catAx>
        <c:axId val="95969189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79378144"/>
      </c:catAx>
      <c:valAx>
        <c:axId val="13793781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000">
                <a:solidFill>
                  <a:srgbClr val="C00000"/>
                </a:solidFill>
                <a:latin typeface="+mn-lt"/>
              </a:defRPr>
            </a:pPr>
          </a:p>
        </c:txPr>
        <c:crossAx val="959691896"/>
      </c:valAx>
    </c:plotArea>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GOBIERNO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'AUTOEVALUACIÓN'!$J$19:$J$26</c:f>
            </c:strRef>
          </c:cat>
          <c:val>
            <c:numRef>
              <c:f>'AUTOEVALUACIÓN'!$P$19:$P$26</c:f>
              <c:numCache/>
            </c:numRef>
          </c:val>
        </c:ser>
        <c:axId val="322319381"/>
        <c:axId val="1034918688"/>
      </c:barChart>
      <c:catAx>
        <c:axId val="32231938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034918688"/>
      </c:catAx>
      <c:valAx>
        <c:axId val="10349186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22319381"/>
      </c:valAx>
    </c:plotArea>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CULTURA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'AUTOEVALUACIÓN'!$J$32:$J$35</c:f>
            </c:strRef>
          </c:cat>
          <c:val>
            <c:numRef>
              <c:f>'AUTOEVALUACIÓN'!$P$32:$P$35</c:f>
              <c:numCache/>
            </c:numRef>
          </c:val>
        </c:ser>
        <c:axId val="1065993560"/>
        <c:axId val="1744401212"/>
      </c:barChart>
      <c:catAx>
        <c:axId val="10659935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744401212"/>
      </c:catAx>
      <c:valAx>
        <c:axId val="174440121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000">
                <a:solidFill>
                  <a:srgbClr val="C00000"/>
                </a:solidFill>
                <a:latin typeface="+mn-lt"/>
              </a:defRPr>
            </a:pPr>
          </a:p>
        </c:txPr>
        <c:crossAx val="1065993560"/>
      </c:valAx>
    </c:plotArea>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CLIMA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'AUTOEVALUACIÓN'!$J$38:$J$46</c:f>
            </c:strRef>
          </c:cat>
          <c:val>
            <c:numRef>
              <c:f>'AUTOEVALUACIÓN'!$P$38:$P$46</c:f>
              <c:numCache/>
            </c:numRef>
          </c:val>
        </c:ser>
        <c:axId val="563425537"/>
        <c:axId val="593024896"/>
      </c:barChart>
      <c:catAx>
        <c:axId val="5634255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593024896"/>
      </c:catAx>
      <c:valAx>
        <c:axId val="5930248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563425537"/>
      </c:valAx>
    </c:plotArea>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RELACIONES CON EL ENTORNO</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'AUTOEVALUACIÓN'!$J$49:$J$52</c:f>
            </c:strRef>
          </c:cat>
          <c:val>
            <c:numRef>
              <c:f>'AUTOEVALUACIÓN'!$P$49:$P$52</c:f>
              <c:numCache/>
            </c:numRef>
          </c:val>
        </c:ser>
        <c:axId val="495183350"/>
        <c:axId val="1818591236"/>
      </c:barChart>
      <c:catAx>
        <c:axId val="49518335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18591236"/>
      </c:catAx>
      <c:valAx>
        <c:axId val="181859123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95183350"/>
      </c:valAx>
    </c:plotArea>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DISEÑO PEDAGÓGICO (CURRICULAR)</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'AUTOEVALUACIÓN'!$J$61:$J$65</c:f>
            </c:strRef>
          </c:cat>
          <c:val>
            <c:numRef>
              <c:f>'AUTOEVALUACIÓN'!$P$61:$P$65</c:f>
              <c:numCache/>
            </c:numRef>
          </c:val>
        </c:ser>
        <c:axId val="495290882"/>
        <c:axId val="1040132205"/>
      </c:barChart>
      <c:catAx>
        <c:axId val="49529088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040132205"/>
      </c:catAx>
      <c:valAx>
        <c:axId val="10401322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95290882"/>
      </c:valAx>
    </c:plotArea>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PRÁCTICAS PEDAGÓGICAS</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'AUTOEVALUACIÓN'!$J$68:$J$71</c:f>
            </c:strRef>
          </c:cat>
          <c:val>
            <c:numRef>
              <c:f>'AUTOEVALUACIÓN'!$P$68:$P$71</c:f>
              <c:numCache/>
            </c:numRef>
          </c:val>
        </c:ser>
        <c:axId val="550527364"/>
        <c:axId val="1686331018"/>
      </c:barChart>
      <c:catAx>
        <c:axId val="55052736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86331018"/>
      </c:catAx>
      <c:valAx>
        <c:axId val="16863310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550527364"/>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Misión, visión y principios en el marco de una institución
integrada</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'AUTOEVALUACIÓN'!$K$6:$N$6</c:f>
              <c:numCache/>
            </c:numRef>
          </c:val>
        </c:ser>
        <c:ser>
          <c:idx val="1"/>
          <c:order val="1"/>
          <c:tx>
            <c:v>Metas institucionales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'AUTOEVALUACIÓN'!$K$7:$N$7</c:f>
              <c:numCache/>
            </c:numRef>
          </c:val>
        </c:ser>
        <c:ser>
          <c:idx val="2"/>
          <c:order val="2"/>
          <c:tx>
            <c:v>Conocimiento y apropiación del direccionamiento</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'AUTOEVALUACIÓN'!$K$8:$N$8</c:f>
              <c:numCache/>
            </c:numRef>
          </c:val>
        </c:ser>
        <c:ser>
          <c:idx val="3"/>
          <c:order val="3"/>
          <c:tx>
            <c:v>Política de integración de
personas con capacidades
disímiles o diversidad cultural</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'AUTOEVALUACIÓN'!$K$9:$N$9</c:f>
              <c:numCache/>
            </c:numRef>
          </c:val>
        </c:ser>
        <c:axId val="772487766"/>
        <c:axId val="1568303864"/>
      </c:barChart>
      <c:catAx>
        <c:axId val="7724877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568303864"/>
      </c:catAx>
      <c:valAx>
        <c:axId val="156830386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772487766"/>
      </c:valAx>
    </c:plotArea>
    <c:legend>
      <c:legendPos val="r"/>
      <c:overlay val="0"/>
      <c:txPr>
        <a:bodyPr/>
        <a:lstStyle/>
        <a:p>
          <a:pPr lvl="0">
            <a:defRPr b="0" i="0">
              <a:solidFill>
                <a:srgbClr val="1A1A1A"/>
              </a:solidFill>
              <a:latin typeface="+mn-lt"/>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AULA</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'AUTOEVALUACIÓN'!$J$74:$J$77</c:f>
            </c:strRef>
          </c:cat>
          <c:val>
            <c:numRef>
              <c:f>'AUTOEVALUACIÓN'!$P$74:$P$77</c:f>
              <c:numCache/>
            </c:numRef>
          </c:val>
        </c:ser>
        <c:axId val="1355408199"/>
        <c:axId val="1545597241"/>
      </c:barChart>
      <c:catAx>
        <c:axId val="13554081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45597241"/>
      </c:catAx>
      <c:valAx>
        <c:axId val="15455972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355408199"/>
      </c:valAx>
    </c:plotArea>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SEGUIMIENTO ECADÉMICO</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'AUTOEVALUACIÓN'!$J$80:$J$85</c:f>
            </c:strRef>
          </c:cat>
          <c:val>
            <c:numRef>
              <c:f>'AUTOEVALUACIÓN'!$P$80:$P$85</c:f>
              <c:numCache/>
            </c:numRef>
          </c:val>
        </c:ser>
        <c:axId val="334504375"/>
        <c:axId val="1358009403"/>
      </c:barChart>
      <c:catAx>
        <c:axId val="3345043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58009403"/>
      </c:catAx>
      <c:valAx>
        <c:axId val="13580094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34504375"/>
      </c:valAx>
    </c:plotArea>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A LA GESTIÓN ACADÉMICA</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'AUTOEVALUACIÓN'!$J$94:$J$96</c:f>
            </c:strRef>
          </c:cat>
          <c:val>
            <c:numRef>
              <c:f>'AUTOEVALUACIÓN'!$P$94:$P$96</c:f>
              <c:numCache/>
            </c:numRef>
          </c:val>
        </c:ser>
        <c:axId val="64998640"/>
        <c:axId val="1316341359"/>
      </c:barChart>
      <c:catAx>
        <c:axId val="649986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16341359"/>
      </c:catAx>
      <c:valAx>
        <c:axId val="131634135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64998640"/>
      </c:valAx>
    </c:plotArea>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ADMINISTRACIÓN DE LA PLANTA FÍSICA Y DE LOS RECURSOS</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'AUTOEVALUACIÓN'!$J$99:$J$105</c:f>
            </c:strRef>
          </c:cat>
          <c:val>
            <c:numRef>
              <c:f>'AUTOEVALUACIÓN'!$P$99:$P$105</c:f>
              <c:numCache/>
            </c:numRef>
          </c:val>
        </c:ser>
        <c:axId val="1123051929"/>
        <c:axId val="672438383"/>
      </c:barChart>
      <c:catAx>
        <c:axId val="112305192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72438383"/>
      </c:catAx>
      <c:valAx>
        <c:axId val="6724383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23051929"/>
      </c:valAx>
    </c:plotArea>
    <c:plotVisOnly val="1"/>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28556740045719894"/>
          <c:y val="0.21495560181414144"/>
          <c:w val="0.9701449800422686"/>
          <c:h val="0.43206444022083534"/>
        </c:manualLayout>
      </c:layout>
      <c:barChart>
        <c:barDir val="col"/>
        <c:ser>
          <c:idx val="0"/>
          <c:order val="0"/>
          <c:tx>
            <c:v>ADMINISTRACIÓN DE SERVICIOS COMPLEMENTARIOS</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'AUTOEVALUACIÓN'!$J$108:$J$109</c:f>
            </c:strRef>
          </c:cat>
          <c:val>
            <c:numRef>
              <c:f>'AUTOEVALUACIÓN'!$P$108:$P$109</c:f>
              <c:numCache/>
            </c:numRef>
          </c:val>
        </c:ser>
        <c:axId val="1181196323"/>
        <c:axId val="1678484220"/>
      </c:barChart>
      <c:catAx>
        <c:axId val="11811963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78484220"/>
      </c:catAx>
      <c:valAx>
        <c:axId val="16784842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81196323"/>
      </c:valAx>
    </c:plotArea>
    <c:plotVisOnly val="1"/>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TALENTO HUMANO</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'AUTOEVALUACIÓN'!$J$112:$J$121</c:f>
            </c:strRef>
          </c:cat>
          <c:val>
            <c:numRef>
              <c:f>'AUTOEVALUACIÓN'!$P$112:$P$121</c:f>
              <c:numCache/>
            </c:numRef>
          </c:val>
        </c:ser>
        <c:axId val="650229033"/>
        <c:axId val="302361819"/>
      </c:barChart>
      <c:catAx>
        <c:axId val="6502290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302361819"/>
      </c:catAx>
      <c:valAx>
        <c:axId val="30236181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650229033"/>
      </c:valAx>
    </c:plotArea>
    <c:plotVisOnly val="1"/>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FINANCIERO Y CONTABLE</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'AUTOEVALUACIÓN'!$J$124:$J$127</c:f>
            </c:strRef>
          </c:cat>
          <c:val>
            <c:numRef>
              <c:f>'AUTOEVALUACIÓN'!$P$124:$P$127</c:f>
              <c:numCache/>
            </c:numRef>
          </c:val>
        </c:ser>
        <c:axId val="1172746177"/>
        <c:axId val="1338518135"/>
      </c:barChart>
      <c:catAx>
        <c:axId val="11727461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38518135"/>
      </c:catAx>
      <c:valAx>
        <c:axId val="13385181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72746177"/>
      </c:valAx>
    </c:plotArea>
    <c:plotVisOnly val="1"/>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ACCESIBILIDAD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'AUTOEVALUACIÓN'!$J$136:$J$139</c:f>
            </c:strRef>
          </c:cat>
          <c:val>
            <c:numRef>
              <c:f>'AUTOEVALUACIÓN'!$P$136:$P$139</c:f>
              <c:numCache/>
            </c:numRef>
          </c:val>
        </c:ser>
        <c:axId val="39129488"/>
        <c:axId val="1163150877"/>
      </c:barChart>
      <c:catAx>
        <c:axId val="391294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163150877"/>
      </c:catAx>
      <c:valAx>
        <c:axId val="11631508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9129488"/>
      </c:valAx>
    </c:plotArea>
    <c:plotVisOnly val="1"/>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PROYECCIÓN A LA COMUNIDAD</c:v>
          </c:tx>
          <c:spPr>
            <a:solidFill>
              <a:schemeClr val="accent4"/>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'AUTOEVALUACIÓN'!$J$142:$J$145</c:f>
            </c:strRef>
          </c:cat>
          <c:val>
            <c:numRef>
              <c:f>'AUTOEVALUACIÓN'!$P$142:$P$145</c:f>
              <c:numCache/>
            </c:numRef>
          </c:val>
        </c:ser>
        <c:axId val="744083279"/>
        <c:axId val="1937994661"/>
      </c:barChart>
      <c:catAx>
        <c:axId val="7440832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937994661"/>
      </c:catAx>
      <c:valAx>
        <c:axId val="193799466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44083279"/>
      </c:valAx>
    </c:plotArea>
    <c:plotVisOnly val="1"/>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PARTICIPACIÓN Y CONVIVENCIA</c:v>
          </c:tx>
          <c:spPr>
            <a:solidFill>
              <a:schemeClr val="accent4"/>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'AUTOEVALUACIÓN'!$J$148:$J$150</c:f>
            </c:strRef>
          </c:cat>
          <c:val>
            <c:numRef>
              <c:f>'AUTOEVALUACIÓN'!$P$148:$P$150</c:f>
              <c:numCache/>
            </c:numRef>
          </c:val>
        </c:ser>
        <c:axId val="2110408416"/>
        <c:axId val="912000052"/>
      </c:barChart>
      <c:catAx>
        <c:axId val="21104084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12000052"/>
      </c:catAx>
      <c:valAx>
        <c:axId val="9120000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110408416"/>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'AUTOEVALUACIÓN'!$J$12:$J$16</c:f>
            </c:strRef>
          </c:cat>
          <c:val>
            <c:numRef>
              <c:f>'AUTOEVALUACIÓN'!$K$12:$K$16</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'AUTOEVALUACIÓN'!$J$12:$J$16</c:f>
            </c:strRef>
          </c:cat>
          <c:val>
            <c:numRef>
              <c:f>'AUTOEVALUACIÓN'!$L$12:$L$16</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'AUTOEVALUACIÓN'!$J$12:$J$16</c:f>
            </c:strRef>
          </c:cat>
          <c:val>
            <c:numRef>
              <c:f>'AUTOEVALUACIÓN'!$M$12:$M$16</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'AUTOEVALUACIÓN'!$J$12:$J$16</c:f>
            </c:strRef>
          </c:cat>
          <c:val>
            <c:numRef>
              <c:f>'AUTOEVALUACIÓN'!$N$12:$N$16</c:f>
              <c:numCache/>
            </c:numRef>
          </c:val>
        </c:ser>
        <c:axId val="1263196894"/>
        <c:axId val="307008878"/>
      </c:barChart>
      <c:catAx>
        <c:axId val="12631968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307008878"/>
      </c:catAx>
      <c:valAx>
        <c:axId val="3070088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263196894"/>
      </c:valAx>
    </c:plotArea>
    <c:plotVisOnly val="1"/>
  </c:chart>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PREVENCIÓN DE RIESGOS</c:v>
          </c:tx>
          <c:spPr>
            <a:solidFill>
              <a:schemeClr val="accent4"/>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'AUTOEVALUACIÓN'!$J$153:$J$155</c:f>
            </c:strRef>
          </c:cat>
          <c:val>
            <c:numRef>
              <c:f>'AUTOEVALUACIÓN'!$P$153:$P$155</c:f>
              <c:numCache/>
            </c:numRef>
          </c:val>
        </c:ser>
        <c:axId val="143727930"/>
        <c:axId val="1573588147"/>
      </c:barChart>
      <c:catAx>
        <c:axId val="1437279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573588147"/>
      </c:catAx>
      <c:valAx>
        <c:axId val="157358814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43727930"/>
      </c:valAx>
    </c:plotArea>
    <c:plotVisOnly val="1"/>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PUNTUACIONES</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'AUTOEVALUACIÓN'!$C$193:$F$193</c:f>
            </c:strRef>
          </c:cat>
          <c:val>
            <c:numRef>
              <c:f>'AUTOEVALUACIÓN'!$C$194:$F$194</c:f>
              <c:numCache/>
            </c:numRef>
          </c:val>
        </c:ser>
        <c:ser>
          <c:idx val="1"/>
          <c:order val="1"/>
          <c:tx>
            <c:v>PORCENTAJES</c:v>
          </c:tx>
          <c:spPr>
            <a:solidFill>
              <a:schemeClr val="accent6"/>
            </a:solidFill>
            <a:ln cmpd="sng">
              <a:solidFill>
                <a:srgbClr val="000000"/>
              </a:solidFill>
            </a:ln>
          </c:spPr>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'AUTOEVALUACIÓN'!$C$193:$F$193</c:f>
            </c:strRef>
          </c:cat>
          <c:val>
            <c:numRef>
              <c:f>'AUTOEVALUACIÓN'!$C$195:$F$195</c:f>
              <c:numCache/>
            </c:numRef>
          </c:val>
        </c:ser>
        <c:axId val="1615232995"/>
        <c:axId val="2127480062"/>
      </c:barChart>
      <c:catAx>
        <c:axId val="16152329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2127480062"/>
      </c:catAx>
      <c:valAx>
        <c:axId val="212748006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200">
                <a:solidFill>
                  <a:srgbClr val="C00000"/>
                </a:solidFill>
                <a:latin typeface="+mn-lt"/>
              </a:defRPr>
            </a:pPr>
          </a:p>
        </c:txPr>
        <c:crossAx val="1615232995"/>
      </c:valAx>
    </c:plotArea>
    <c:legend>
      <c:legendPos val="b"/>
      <c:layout>
        <c:manualLayout>
          <c:xMode val="edge"/>
          <c:yMode val="edge"/>
          <c:x val="0.1126883809127383"/>
          <c:y val="0.8885050306211782"/>
        </c:manualLayout>
      </c:layout>
      <c:overlay val="0"/>
      <c:txPr>
        <a:bodyPr/>
        <a:lstStyle/>
        <a:p>
          <a:pPr lvl="0">
            <a:defRPr b="1" i="0" sz="1600">
              <a:solidFill>
                <a:srgbClr val="C00000"/>
              </a:solidFill>
              <a:latin typeface="+mn-lt"/>
            </a:defRPr>
          </a:pPr>
        </a:p>
      </c:txPr>
    </c:legend>
    <c:plotVisOnly val="1"/>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PUNTUACIONES</c:v>
          </c:tx>
          <c:spPr>
            <a:solidFill>
              <a:schemeClr val="accent1"/>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'AUTOEVALUACIÓN'!$C$193:$F$193</c:f>
            </c:strRef>
          </c:cat>
          <c:val>
            <c:numRef>
              <c:f>'AUTOEVALUACIÓN'!$C$196:$F$196</c:f>
              <c:numCache/>
            </c:numRef>
          </c:val>
        </c:ser>
        <c:ser>
          <c:idx val="1"/>
          <c:order val="1"/>
          <c:tx>
            <c:v>PORCENTAJES</c:v>
          </c:tx>
          <c:spPr>
            <a:solidFill>
              <a:schemeClr val="accent5"/>
            </a:solidFill>
            <a:ln cmpd="sng">
              <a:solidFill>
                <a:srgbClr val="000000"/>
              </a:solidFill>
            </a:ln>
          </c:spPr>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'AUTOEVALUACIÓN'!$C$193:$F$193</c:f>
            </c:strRef>
          </c:cat>
          <c:val>
            <c:numRef>
              <c:f>'AUTOEVALUACIÓN'!$C$197:$F$197</c:f>
              <c:numCache/>
            </c:numRef>
          </c:val>
        </c:ser>
        <c:axId val="1360836690"/>
        <c:axId val="804373615"/>
      </c:barChart>
      <c:catAx>
        <c:axId val="136083669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200">
                <a:solidFill>
                  <a:srgbClr val="C00000"/>
                </a:solidFill>
                <a:latin typeface="+mn-lt"/>
              </a:defRPr>
            </a:pPr>
          </a:p>
        </c:txPr>
        <c:crossAx val="804373615"/>
      </c:catAx>
      <c:valAx>
        <c:axId val="80437361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200">
                <a:solidFill>
                  <a:srgbClr val="C00000"/>
                </a:solidFill>
                <a:latin typeface="+mn-lt"/>
              </a:defRPr>
            </a:pPr>
          </a:p>
        </c:txPr>
        <c:crossAx val="1360836690"/>
      </c:valAx>
    </c:plotArea>
    <c:legend>
      <c:legendPos val="b"/>
      <c:layout>
        <c:manualLayout>
          <c:xMode val="edge"/>
          <c:yMode val="edge"/>
          <c:x val="0.11746311190427412"/>
          <c:y val="0.888505030621178"/>
        </c:manualLayout>
      </c:layout>
      <c:overlay val="0"/>
      <c:txPr>
        <a:bodyPr/>
        <a:lstStyle/>
        <a:p>
          <a:pPr lvl="0">
            <a:defRPr b="1" i="0" sz="1400">
              <a:solidFill>
                <a:srgbClr val="C00000"/>
              </a:solidFill>
              <a:latin typeface="+mn-lt"/>
            </a:defRPr>
          </a:pPr>
        </a:p>
      </c:txPr>
    </c:legend>
    <c:plotVisOnly val="1"/>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PUNTUACIONES</c:v>
          </c:tx>
          <c:spPr>
            <a:solidFill>
              <a:schemeClr val="accent3"/>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'AUTOEVALUACIÓN'!$C$193:$F$193</c:f>
            </c:strRef>
          </c:cat>
          <c:val>
            <c:numRef>
              <c:f>'AUTOEVALUACIÓN'!$C$198:$F$198</c:f>
              <c:numCache/>
            </c:numRef>
          </c:val>
        </c:ser>
        <c:ser>
          <c:idx val="1"/>
          <c:order val="1"/>
          <c:tx>
            <c:v>PORCENTAJES</c:v>
          </c:tx>
          <c:spPr>
            <a:solidFill>
              <a:schemeClr val="accent3"/>
            </a:solidFill>
            <a:ln cmpd="sng">
              <a:solidFill>
                <a:srgbClr val="000000"/>
              </a:solidFill>
            </a:ln>
          </c:spPr>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'AUTOEVALUACIÓN'!$C$193:$F$193</c:f>
            </c:strRef>
          </c:cat>
          <c:val>
            <c:numRef>
              <c:f>'AUTOEVALUACIÓN'!$C$199:$F$199</c:f>
              <c:numCache/>
            </c:numRef>
          </c:val>
        </c:ser>
        <c:axId val="112604047"/>
        <c:axId val="1268380970"/>
      </c:barChart>
      <c:catAx>
        <c:axId val="11260404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200">
                <a:solidFill>
                  <a:srgbClr val="C00000"/>
                </a:solidFill>
                <a:latin typeface="+mn-lt"/>
              </a:defRPr>
            </a:pPr>
          </a:p>
        </c:txPr>
        <c:crossAx val="1268380970"/>
      </c:catAx>
      <c:valAx>
        <c:axId val="12683809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200">
                <a:solidFill>
                  <a:srgbClr val="C00000"/>
                </a:solidFill>
                <a:latin typeface="+mn-lt"/>
              </a:defRPr>
            </a:pPr>
          </a:p>
        </c:txPr>
        <c:crossAx val="112604047"/>
      </c:valAx>
    </c:plotArea>
    <c:legend>
      <c:legendPos val="b"/>
      <c:layout>
        <c:manualLayout>
          <c:xMode val="edge"/>
          <c:yMode val="edge"/>
          <c:x val="0.054887078509125824"/>
          <c:y val="0.937038134939015"/>
        </c:manualLayout>
      </c:layout>
      <c:overlay val="0"/>
      <c:txPr>
        <a:bodyPr/>
        <a:lstStyle/>
        <a:p>
          <a:pPr lvl="0">
            <a:defRPr b="1" i="0" sz="1600">
              <a:solidFill>
                <a:srgbClr val="C00000"/>
              </a:solidFill>
              <a:latin typeface="+mn-lt"/>
            </a:defRPr>
          </a:pPr>
        </a:p>
      </c:txPr>
    </c:legend>
    <c:plotVisOnly val="1"/>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PUNTUACIONES</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'AUTOEVALUACIÓN'!$C$193:$F$193</c:f>
            </c:strRef>
          </c:cat>
          <c:val>
            <c:numRef>
              <c:f>'AUTOEVALUACIÓN'!$C$200:$F$200</c:f>
              <c:numCache/>
            </c:numRef>
          </c:val>
        </c:ser>
        <c:ser>
          <c:idx val="1"/>
          <c:order val="1"/>
          <c:tx>
            <c:v>PORCENTAJES</c:v>
          </c:tx>
          <c:spPr>
            <a:solidFill>
              <a:schemeClr val="accent4"/>
            </a:solidFill>
            <a:ln cmpd="sng">
              <a:solidFill>
                <a:srgbClr val="000000"/>
              </a:solidFill>
            </a:ln>
          </c:spPr>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'AUTOEVALUACIÓN'!$C$193:$F$193</c:f>
            </c:strRef>
          </c:cat>
          <c:val>
            <c:numRef>
              <c:f>'AUTOEVALUACIÓN'!$C$201:$F$201</c:f>
              <c:numCache/>
            </c:numRef>
          </c:val>
        </c:ser>
        <c:axId val="512901090"/>
        <c:axId val="626562981"/>
      </c:barChart>
      <c:catAx>
        <c:axId val="51290109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200">
                <a:solidFill>
                  <a:srgbClr val="C00000"/>
                </a:solidFill>
                <a:latin typeface="+mn-lt"/>
              </a:defRPr>
            </a:pPr>
          </a:p>
        </c:txPr>
        <c:crossAx val="626562981"/>
      </c:catAx>
      <c:valAx>
        <c:axId val="6265629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200">
                <a:solidFill>
                  <a:srgbClr val="C00000"/>
                </a:solidFill>
                <a:latin typeface="+mn-lt"/>
              </a:defRPr>
            </a:pPr>
          </a:p>
        </c:txPr>
        <c:crossAx val="512901090"/>
      </c:valAx>
    </c:plotArea>
    <c:legend>
      <c:legendPos val="b"/>
      <c:layout>
        <c:manualLayout>
          <c:xMode val="edge"/>
          <c:yMode val="edge"/>
          <c:x val="0.07906658936041552"/>
          <c:y val="0.9372840797244094"/>
        </c:manualLayout>
      </c:layout>
      <c:overlay val="0"/>
      <c:txPr>
        <a:bodyPr/>
        <a:lstStyle/>
        <a:p>
          <a:pPr lvl="0">
            <a:defRPr b="1" i="0" sz="1600">
              <a:solidFill>
                <a:srgbClr val="C00000"/>
              </a:solidFill>
              <a:latin typeface="+mn-lt"/>
            </a:defRPr>
          </a:pPr>
        </a:p>
      </c:txPr>
    </c:legend>
    <c:plotVisOnly val="1"/>
  </c:chart>
</c:chartSpace>
</file>

<file path=xl/charts/chart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ÁREA DE GESTIÓN</c:v>
          </c:tx>
          <c:spPr>
            <a:solidFill>
              <a:schemeClr val="accent1"/>
            </a:solidFill>
            <a:ln cmpd="sng">
              <a:solidFill>
                <a:srgbClr val="000000"/>
              </a:solidFill>
            </a:ln>
          </c:spPr>
          <c:cat>
            <c:strRef>
              <c:f>'AUTOEVALUACIÓN'!$A$194</c:f>
            </c:strRef>
          </c:cat>
          <c:val>
            <c:numRef>
              <c:f>'AUTOEVALUACIÓN'!$A$196</c:f>
              <c:numCache/>
            </c:numRef>
          </c:val>
        </c:ser>
        <c:ser>
          <c:idx val="1"/>
          <c:order val="1"/>
          <c:tx>
            <c:v>PUNTUACIONES</c:v>
          </c:tx>
          <c:spPr>
            <a:solidFill>
              <a:schemeClr val="accent2"/>
            </a:solidFill>
            <a:ln cmpd="sng">
              <a:solidFill>
                <a:srgbClr val="000000"/>
              </a:solidFill>
            </a:ln>
          </c:spPr>
          <c:dPt>
            <c:idx val="0"/>
            <c:spPr>
              <a:solidFill>
                <a:schemeClr val="accent6"/>
              </a:solidFill>
              <a:ln cmpd="sng">
                <a:solidFill>
                  <a:srgbClr val="000000"/>
                </a:solidFill>
              </a:ln>
            </c:spPr>
          </c:dPt>
          <c:dPt>
            <c:idx val="2"/>
            <c:spPr>
              <a:solidFill>
                <a:schemeClr val="accent3"/>
              </a:solidFill>
              <a:ln cmpd="sng">
                <a:solidFill>
                  <a:srgbClr val="000000"/>
                </a:solidFill>
              </a:ln>
            </c:spPr>
          </c:dPt>
          <c:dPt>
            <c:idx val="3"/>
            <c:spPr>
              <a:solidFill>
                <a:schemeClr val="accent4"/>
              </a:solidFill>
              <a:ln cmpd="sng">
                <a:solidFill>
                  <a:srgbClr val="000000"/>
                </a:solidFill>
              </a:ln>
            </c:spPr>
          </c:dPt>
          <c:dLbls>
            <c:numFmt formatCode="General" sourceLinked="1"/>
            <c:txPr>
              <a:bodyPr/>
              <a:lstStyle/>
              <a:p>
                <a:pPr lvl="0">
                  <a:defRPr b="1" i="0" sz="1800"/>
                </a:pPr>
              </a:p>
            </c:txPr>
            <c:showLegendKey val="0"/>
            <c:showVal val="1"/>
            <c:showCatName val="0"/>
            <c:showSerName val="0"/>
            <c:showPercent val="0"/>
            <c:showBubbleSize val="0"/>
          </c:dLbls>
          <c:cat>
            <c:strRef>
              <c:f>'AUTOEVALUACIÓN'!$A$194</c:f>
            </c:strRef>
          </c:cat>
          <c:val>
            <c:numRef>
              <c:f>'AUTOEVALUACIÓN'!$A$198</c:f>
              <c:numCache/>
            </c:numRef>
          </c:val>
        </c:ser>
        <c:ser>
          <c:idx val="2"/>
          <c:order val="2"/>
          <c:tx>
            <c:v>PORCENTAJES</c:v>
          </c:tx>
          <c:spPr>
            <a:solidFill>
              <a:schemeClr val="accent3"/>
            </a:solidFill>
            <a:ln cmpd="sng">
              <a:solidFill>
                <a:srgbClr val="000000"/>
              </a:solidFill>
            </a:ln>
          </c:spPr>
          <c:dPt>
            <c:idx val="0"/>
            <c:spPr>
              <a:solidFill>
                <a:schemeClr val="accent6"/>
              </a:solidFill>
              <a:ln cmpd="sng">
                <a:solidFill>
                  <a:srgbClr val="000000"/>
                </a:solidFill>
              </a:ln>
            </c:spPr>
          </c:dPt>
          <c:dPt>
            <c:idx val="3"/>
            <c:spPr>
              <a:solidFill>
                <a:schemeClr val="accent4"/>
              </a:solidFill>
              <a:ln cmpd="sng">
                <a:solidFill>
                  <a:srgbClr val="000000"/>
                </a:solidFill>
              </a:ln>
            </c:spPr>
          </c:dPt>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'AUTOEVALUACIÓN'!$A$194</c:f>
            </c:strRef>
          </c:cat>
          <c:val>
            <c:numRef>
              <c:f>'AUTOEVALUACIÓN'!$A$200</c:f>
              <c:numCache/>
            </c:numRef>
          </c:val>
        </c:ser>
        <c:ser>
          <c:idx val="3"/>
          <c:order val="3"/>
          <c:spPr>
            <a:solidFill>
              <a:schemeClr val="accent4"/>
            </a:solidFill>
            <a:ln cmpd="sng">
              <a:solidFill>
                <a:srgbClr val="000000"/>
              </a:solidFill>
            </a:ln>
          </c:spPr>
          <c:cat>
            <c:strRef>
              <c:f>'AUTOEVALUACIÓN'!$A$194</c:f>
            </c:strRef>
          </c:cat>
          <c:val>
            <c:numRef>
              <c:f>'AUTOEVALUACIÓN'!$B$194</c:f>
              <c:numCache/>
            </c:numRef>
          </c:val>
        </c:ser>
        <c:ser>
          <c:idx val="4"/>
          <c:order val="4"/>
          <c:spPr>
            <a:solidFill>
              <a:schemeClr val="accent5"/>
            </a:solidFill>
            <a:ln cmpd="sng">
              <a:solidFill>
                <a:srgbClr val="000000"/>
              </a:solidFill>
            </a:ln>
          </c:spPr>
          <c:cat>
            <c:strRef>
              <c:f>'AUTOEVALUACIÓN'!$A$194</c:f>
            </c:strRef>
          </c:cat>
          <c:val>
            <c:numRef>
              <c:f>'AUTOEVALUACIÓN'!$B$196</c:f>
              <c:numCache/>
            </c:numRef>
          </c:val>
        </c:ser>
        <c:ser>
          <c:idx val="5"/>
          <c:order val="5"/>
          <c:spPr>
            <a:solidFill>
              <a:schemeClr val="accent6"/>
            </a:solidFill>
            <a:ln cmpd="sng">
              <a:solidFill>
                <a:srgbClr val="000000"/>
              </a:solidFill>
            </a:ln>
          </c:spPr>
          <c:cat>
            <c:strRef>
              <c:f>'AUTOEVALUACIÓN'!$A$194</c:f>
            </c:strRef>
          </c:cat>
          <c:val>
            <c:numRef>
              <c:f>'AUTOEVALUACIÓN'!$B$198</c:f>
              <c:numCache/>
            </c:numRef>
          </c:val>
        </c:ser>
        <c:ser>
          <c:idx val="6"/>
          <c:order val="6"/>
          <c:spPr>
            <a:solidFill>
              <a:schemeClr val="accent1"/>
            </a:solidFill>
            <a:ln cmpd="sng">
              <a:solidFill>
                <a:srgbClr val="000000"/>
              </a:solidFill>
            </a:ln>
          </c:spPr>
          <c:cat>
            <c:strRef>
              <c:f>'AUTOEVALUACIÓN'!$A$194</c:f>
            </c:strRef>
          </c:cat>
          <c:val>
            <c:numRef>
              <c:f>'AUTOEVALUACIÓN'!$B$200</c:f>
              <c:numCache/>
            </c:numRef>
          </c:val>
        </c:ser>
        <c:ser>
          <c:idx val="7"/>
          <c:order val="7"/>
          <c:spPr>
            <a:solidFill>
              <a:schemeClr val="accent2"/>
            </a:solidFill>
            <a:ln cmpd="sng">
              <a:solidFill>
                <a:srgbClr val="000000"/>
              </a:solidFill>
            </a:ln>
          </c:spPr>
          <c:cat>
            <c:strRef>
              <c:f>'AUTOEVALUACIÓN'!$A$194</c:f>
            </c:strRef>
          </c:cat>
          <c:val>
            <c:numRef>
              <c:f>'AUTOEVALUACIÓN'!$G$194</c:f>
              <c:numCache/>
            </c:numRef>
          </c:val>
        </c:ser>
        <c:ser>
          <c:idx val="8"/>
          <c:order val="8"/>
          <c:cat>
            <c:strRef>
              <c:f>'AUTOEVALUACIÓN'!$A$194</c:f>
            </c:strRef>
          </c:cat>
          <c:val>
            <c:numRef>
              <c:f>'AUTOEVALUACIÓN'!$G$196</c:f>
              <c:numCache/>
            </c:numRef>
          </c:val>
        </c:ser>
        <c:ser>
          <c:idx val="9"/>
          <c:order val="9"/>
          <c:cat>
            <c:strRef>
              <c:f>'AUTOEVALUACIÓN'!$A$194</c:f>
            </c:strRef>
          </c:cat>
          <c:val>
            <c:numRef>
              <c:f>'AUTOEVALUACIÓN'!$G$198</c:f>
              <c:numCache/>
            </c:numRef>
          </c:val>
        </c:ser>
        <c:ser>
          <c:idx val="10"/>
          <c:order val="10"/>
          <c:cat>
            <c:strRef>
              <c:f>'AUTOEVALUACIÓN'!$A$194</c:f>
            </c:strRef>
          </c:cat>
          <c:val>
            <c:numRef>
              <c:f>'AUTOEVALUACIÓN'!$G$200</c:f>
              <c:numCache/>
            </c:numRef>
          </c:val>
        </c:ser>
        <c:ser>
          <c:idx val="11"/>
          <c:order val="11"/>
          <c:cat>
            <c:strRef>
              <c:f>'AUTOEVALUACIÓN'!$A$194</c:f>
            </c:strRef>
          </c:cat>
          <c:val>
            <c:numRef>
              <c:f>'AUTOEVALUACIÓN'!$H$194</c:f>
              <c:numCache/>
            </c:numRef>
          </c:val>
        </c:ser>
        <c:ser>
          <c:idx val="12"/>
          <c:order val="12"/>
          <c:cat>
            <c:strRef>
              <c:f>'AUTOEVALUACIÓN'!$A$194</c:f>
            </c:strRef>
          </c:cat>
          <c:val>
            <c:numRef>
              <c:f>'AUTOEVALUACIÓN'!$H$196</c:f>
              <c:numCache/>
            </c:numRef>
          </c:val>
        </c:ser>
        <c:ser>
          <c:idx val="13"/>
          <c:order val="13"/>
          <c:cat>
            <c:strRef>
              <c:f>'AUTOEVALUACIÓN'!$A$194</c:f>
            </c:strRef>
          </c:cat>
          <c:val>
            <c:numRef>
              <c:f>'AUTOEVALUACIÓN'!$H$198</c:f>
              <c:numCache/>
            </c:numRef>
          </c:val>
        </c:ser>
        <c:ser>
          <c:idx val="14"/>
          <c:order val="14"/>
          <c:cat>
            <c:strRef>
              <c:f>'AUTOEVALUACIÓN'!$A$194</c:f>
            </c:strRef>
          </c:cat>
          <c:val>
            <c:numRef>
              <c:f>'AUTOEVALUACIÓN'!$H$200</c:f>
              <c:numCache/>
            </c:numRef>
          </c:val>
        </c:ser>
        <c:axId val="538889757"/>
        <c:axId val="383121196"/>
      </c:barChart>
      <c:catAx>
        <c:axId val="5388897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200">
                <a:solidFill>
                  <a:srgbClr val="C00000"/>
                </a:solidFill>
                <a:latin typeface="+mn-lt"/>
              </a:defRPr>
            </a:pPr>
          </a:p>
        </c:txPr>
        <c:crossAx val="383121196"/>
      </c:catAx>
      <c:valAx>
        <c:axId val="3831211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538889757"/>
      </c:valAx>
    </c:plotArea>
    <c:plotVisOnly val="1"/>
  </c:chart>
</c:chartSpace>
</file>

<file path=xl/charts/chart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6689813425073374"/>
          <c:y val="0.03289607295611245"/>
          <c:w val="0.9331018657492666"/>
          <c:h val="0.8289354868196557"/>
        </c:manualLayout>
      </c:layout>
      <c:barChart>
        <c:barDir val="col"/>
        <c:ser>
          <c:idx val="0"/>
          <c:order val="0"/>
          <c:spPr>
            <a:solidFill>
              <a:schemeClr val="accent1"/>
            </a:solidFill>
            <a:ln cmpd="sng">
              <a:solidFill>
                <a:srgbClr val="000000"/>
              </a:solidFill>
            </a:ln>
          </c:spPr>
          <c:cat>
            <c:strRef>
              <c:f>'AUTOEVALUACIÓN'!$A$194</c:f>
            </c:strRef>
          </c:cat>
          <c:val>
            <c:numRef>
              <c:f>'AUTOEVALUACIÓN'!$A$196</c:f>
              <c:numCache/>
            </c:numRef>
          </c:val>
        </c:ser>
        <c:ser>
          <c:idx val="1"/>
          <c:order val="1"/>
          <c:spPr>
            <a:solidFill>
              <a:schemeClr val="accent2"/>
            </a:solidFill>
            <a:ln cmpd="sng">
              <a:solidFill>
                <a:srgbClr val="000000"/>
              </a:solidFill>
            </a:ln>
          </c:spPr>
          <c:dPt>
            <c:idx val="0"/>
            <c:spPr>
              <a:solidFill>
                <a:schemeClr val="accent6"/>
              </a:solidFill>
              <a:ln cmpd="sng">
                <a:solidFill>
                  <a:srgbClr val="000000"/>
                </a:solidFill>
              </a:ln>
            </c:spPr>
          </c:dPt>
          <c:dPt>
            <c:idx val="2"/>
            <c:spPr>
              <a:solidFill>
                <a:schemeClr val="accent3"/>
              </a:solidFill>
              <a:ln cmpd="sng">
                <a:solidFill>
                  <a:srgbClr val="000000"/>
                </a:solidFill>
              </a:ln>
            </c:spPr>
          </c:dPt>
          <c:dPt>
            <c:idx val="3"/>
            <c:spPr>
              <a:solidFill>
                <a:schemeClr val="accent4"/>
              </a:solidFill>
              <a:ln cmpd="sng">
                <a:solidFill>
                  <a:srgbClr val="000000"/>
                </a:solidFill>
              </a:ln>
            </c:spPr>
          </c:dPt>
          <c:dPt>
            <c:idx val="4"/>
            <c:spPr>
              <a:solidFill>
                <a:srgbClr val="A603AB"/>
              </a:solidFill>
              <a:ln cmpd="sng">
                <a:solidFill>
                  <a:srgbClr val="000000"/>
                </a:solidFill>
              </a:ln>
            </c:spPr>
          </c:dPt>
          <c:dLbls>
            <c:numFmt formatCode="General" sourceLinked="1"/>
            <c:txPr>
              <a:bodyPr/>
              <a:lstStyle/>
              <a:p>
                <a:pPr lvl="0">
                  <a:defRPr b="1" i="0" sz="1800"/>
                </a:pPr>
              </a:p>
            </c:txPr>
            <c:showLegendKey val="0"/>
            <c:showVal val="1"/>
            <c:showCatName val="0"/>
            <c:showSerName val="0"/>
            <c:showPercent val="0"/>
            <c:showBubbleSize val="0"/>
          </c:dLbls>
          <c:cat>
            <c:strRef>
              <c:f>'AUTOEVALUACIÓN'!$A$194</c:f>
            </c:strRef>
          </c:cat>
          <c:val>
            <c:numRef>
              <c:f>'AUTOEVALUACIÓN'!$A$198</c:f>
              <c:numCache/>
            </c:numRef>
          </c:val>
        </c:ser>
        <c:ser>
          <c:idx val="2"/>
          <c:order val="2"/>
          <c:spPr>
            <a:solidFill>
              <a:schemeClr val="accent3"/>
            </a:solidFill>
            <a:ln cmpd="sng">
              <a:solidFill>
                <a:srgbClr val="000000"/>
              </a:solidFill>
            </a:ln>
          </c:spPr>
          <c:dPt>
            <c:idx val="0"/>
            <c:spPr>
              <a:solidFill>
                <a:schemeClr val="accent6"/>
              </a:solidFill>
              <a:ln cmpd="sng">
                <a:solidFill>
                  <a:srgbClr val="000000"/>
                </a:solidFill>
              </a:ln>
            </c:spPr>
          </c:dPt>
          <c:dPt>
            <c:idx val="3"/>
            <c:spPr>
              <a:solidFill>
                <a:schemeClr val="accent4"/>
              </a:solidFill>
              <a:ln cmpd="sng">
                <a:solidFill>
                  <a:srgbClr val="000000"/>
                </a:solidFill>
              </a:ln>
            </c:spPr>
          </c:dPt>
          <c:dPt>
            <c:idx val="4"/>
            <c:spPr>
              <a:solidFill>
                <a:srgbClr val="FF3399"/>
              </a:solidFill>
              <a:ln cmpd="sng">
                <a:solidFill>
                  <a:srgbClr val="000000"/>
                </a:solidFill>
              </a:ln>
            </c:spPr>
          </c:dPt>
          <c:dLbls>
            <c:numFmt formatCode="General" sourceLinked="1"/>
            <c:txPr>
              <a:bodyPr/>
              <a:lstStyle/>
              <a:p>
                <a:pPr lvl="0">
                  <a:defRPr b="1" i="0" sz="1800">
                    <a:solidFill>
                      <a:srgbClr val="FF0000"/>
                    </a:solidFill>
                  </a:defRPr>
                </a:pPr>
              </a:p>
            </c:txPr>
            <c:showLegendKey val="0"/>
            <c:showVal val="1"/>
            <c:showCatName val="0"/>
            <c:showSerName val="0"/>
            <c:showPercent val="0"/>
            <c:showBubbleSize val="0"/>
          </c:dLbls>
          <c:cat>
            <c:strRef>
              <c:f>'AUTOEVALUACIÓN'!$A$194</c:f>
            </c:strRef>
          </c:cat>
          <c:val>
            <c:numRef>
              <c:f>'AUTOEVALUACIÓN'!$A$200</c:f>
              <c:numCache/>
            </c:numRef>
          </c:val>
        </c:ser>
        <c:ser>
          <c:idx val="3"/>
          <c:order val="3"/>
          <c:spPr>
            <a:solidFill>
              <a:schemeClr val="accent4"/>
            </a:solidFill>
            <a:ln cmpd="sng">
              <a:solidFill>
                <a:srgbClr val="000000"/>
              </a:solidFill>
            </a:ln>
          </c:spPr>
          <c:cat>
            <c:strRef>
              <c:f>'AUTOEVALUACIÓN'!$A$194</c:f>
            </c:strRef>
          </c:cat>
          <c:val>
            <c:numRef>
              <c:f>'AUTOEVALUACIÓN'!$A$202</c:f>
              <c:numCache/>
            </c:numRef>
          </c:val>
        </c:ser>
        <c:ser>
          <c:idx val="4"/>
          <c:order val="4"/>
          <c:spPr>
            <a:solidFill>
              <a:schemeClr val="accent5"/>
            </a:solidFill>
            <a:ln cmpd="sng">
              <a:solidFill>
                <a:srgbClr val="000000"/>
              </a:solidFill>
            </a:ln>
          </c:spPr>
          <c:cat>
            <c:strRef>
              <c:f>'AUTOEVALUACIÓN'!$A$194</c:f>
            </c:strRef>
          </c:cat>
          <c:val>
            <c:numRef>
              <c:f>'AUTOEVALUACIÓN'!$B$194</c:f>
              <c:numCache/>
            </c:numRef>
          </c:val>
        </c:ser>
        <c:ser>
          <c:idx val="5"/>
          <c:order val="5"/>
          <c:spPr>
            <a:solidFill>
              <a:schemeClr val="accent6"/>
            </a:solidFill>
            <a:ln cmpd="sng">
              <a:solidFill>
                <a:srgbClr val="000000"/>
              </a:solidFill>
            </a:ln>
          </c:spPr>
          <c:cat>
            <c:strRef>
              <c:f>'AUTOEVALUACIÓN'!$A$194</c:f>
            </c:strRef>
          </c:cat>
          <c:val>
            <c:numRef>
              <c:f>'AUTOEVALUACIÓN'!$B$196</c:f>
              <c:numCache/>
            </c:numRef>
          </c:val>
        </c:ser>
        <c:ser>
          <c:idx val="6"/>
          <c:order val="6"/>
          <c:spPr>
            <a:solidFill>
              <a:schemeClr val="accent1"/>
            </a:solidFill>
            <a:ln cmpd="sng">
              <a:solidFill>
                <a:srgbClr val="000000"/>
              </a:solidFill>
            </a:ln>
          </c:spPr>
          <c:cat>
            <c:strRef>
              <c:f>'AUTOEVALUACIÓN'!$A$194</c:f>
            </c:strRef>
          </c:cat>
          <c:val>
            <c:numRef>
              <c:f>'AUTOEVALUACIÓN'!$B$198</c:f>
              <c:numCache/>
            </c:numRef>
          </c:val>
        </c:ser>
        <c:ser>
          <c:idx val="7"/>
          <c:order val="7"/>
          <c:spPr>
            <a:solidFill>
              <a:schemeClr val="accent2"/>
            </a:solidFill>
            <a:ln cmpd="sng">
              <a:solidFill>
                <a:srgbClr val="000000"/>
              </a:solidFill>
            </a:ln>
          </c:spPr>
          <c:cat>
            <c:strRef>
              <c:f>'AUTOEVALUACIÓN'!$A$194</c:f>
            </c:strRef>
          </c:cat>
          <c:val>
            <c:numRef>
              <c:f>'AUTOEVALUACIÓN'!$B$200</c:f>
              <c:numCache/>
            </c:numRef>
          </c:val>
        </c:ser>
        <c:ser>
          <c:idx val="8"/>
          <c:order val="8"/>
          <c:spPr>
            <a:solidFill>
              <a:schemeClr val="accent3"/>
            </a:solidFill>
            <a:ln cmpd="sng">
              <a:solidFill>
                <a:srgbClr val="000000"/>
              </a:solidFill>
            </a:ln>
          </c:spPr>
          <c:cat>
            <c:strRef>
              <c:f>'AUTOEVALUACIÓN'!$A$194</c:f>
            </c:strRef>
          </c:cat>
          <c:val>
            <c:numRef>
              <c:f>'AUTOEVALUACIÓN'!$B$202</c:f>
              <c:numCache/>
            </c:numRef>
          </c:val>
        </c:ser>
        <c:ser>
          <c:idx val="9"/>
          <c:order val="9"/>
          <c:spPr>
            <a:solidFill>
              <a:schemeClr val="accent4"/>
            </a:solidFill>
            <a:ln cmpd="sng">
              <a:solidFill>
                <a:srgbClr val="000000"/>
              </a:solidFill>
            </a:ln>
          </c:spPr>
          <c:cat>
            <c:strRef>
              <c:f>'AUTOEVALUACIÓN'!$A$194</c:f>
            </c:strRef>
          </c:cat>
          <c:val>
            <c:numRef>
              <c:f>'AUTOEVALUACIÓN'!$G$194</c:f>
              <c:numCache/>
            </c:numRef>
          </c:val>
        </c:ser>
        <c:ser>
          <c:idx val="10"/>
          <c:order val="10"/>
          <c:cat>
            <c:strRef>
              <c:f>'AUTOEVALUACIÓN'!$A$194</c:f>
            </c:strRef>
          </c:cat>
          <c:val>
            <c:numRef>
              <c:f>'AUTOEVALUACIÓN'!$G$196</c:f>
              <c:numCache/>
            </c:numRef>
          </c:val>
        </c:ser>
        <c:ser>
          <c:idx val="11"/>
          <c:order val="11"/>
          <c:cat>
            <c:strRef>
              <c:f>'AUTOEVALUACIÓN'!$A$194</c:f>
            </c:strRef>
          </c:cat>
          <c:val>
            <c:numRef>
              <c:f>'AUTOEVALUACIÓN'!$G$198</c:f>
              <c:numCache/>
            </c:numRef>
          </c:val>
        </c:ser>
        <c:ser>
          <c:idx val="12"/>
          <c:order val="12"/>
          <c:cat>
            <c:strRef>
              <c:f>'AUTOEVALUACIÓN'!$A$194</c:f>
            </c:strRef>
          </c:cat>
          <c:val>
            <c:numRef>
              <c:f>'AUTOEVALUACIÓN'!$G$200</c:f>
              <c:numCache/>
            </c:numRef>
          </c:val>
        </c:ser>
        <c:ser>
          <c:idx val="13"/>
          <c:order val="13"/>
          <c:cat>
            <c:strRef>
              <c:f>'AUTOEVALUACIÓN'!$A$194</c:f>
            </c:strRef>
          </c:cat>
          <c:val>
            <c:numRef>
              <c:f>'AUTOEVALUACIÓN'!$G$202</c:f>
              <c:numCache/>
            </c:numRef>
          </c:val>
        </c:ser>
        <c:ser>
          <c:idx val="14"/>
          <c:order val="14"/>
          <c:cat>
            <c:strRef>
              <c:f>'AUTOEVALUACIÓN'!$A$194</c:f>
            </c:strRef>
          </c:cat>
          <c:val>
            <c:numRef>
              <c:f>'AUTOEVALUACIÓN'!$H$194</c:f>
              <c:numCache/>
            </c:numRef>
          </c:val>
        </c:ser>
        <c:ser>
          <c:idx val="15"/>
          <c:order val="15"/>
          <c:cat>
            <c:strRef>
              <c:f>'AUTOEVALUACIÓN'!$A$194</c:f>
            </c:strRef>
          </c:cat>
          <c:val>
            <c:numRef>
              <c:f>'AUTOEVALUACIÓN'!$H$196</c:f>
              <c:numCache/>
            </c:numRef>
          </c:val>
        </c:ser>
        <c:ser>
          <c:idx val="16"/>
          <c:order val="16"/>
          <c:cat>
            <c:strRef>
              <c:f>'AUTOEVALUACIÓN'!$A$194</c:f>
            </c:strRef>
          </c:cat>
          <c:val>
            <c:numRef>
              <c:f>'AUTOEVALUACIÓN'!$H$198</c:f>
              <c:numCache/>
            </c:numRef>
          </c:val>
        </c:ser>
        <c:ser>
          <c:idx val="17"/>
          <c:order val="17"/>
          <c:cat>
            <c:strRef>
              <c:f>'AUTOEVALUACIÓN'!$A$194</c:f>
            </c:strRef>
          </c:cat>
          <c:val>
            <c:numRef>
              <c:f>'AUTOEVALUACIÓN'!$H$200</c:f>
              <c:numCache/>
            </c:numRef>
          </c:val>
        </c:ser>
        <c:ser>
          <c:idx val="18"/>
          <c:order val="18"/>
          <c:cat>
            <c:strRef>
              <c:f>'AUTOEVALUACIÓN'!$A$194</c:f>
            </c:strRef>
          </c:cat>
          <c:val>
            <c:numRef>
              <c:f>'AUTOEVALUACIÓN'!$H$202</c:f>
              <c:numCache/>
            </c:numRef>
          </c:val>
        </c:ser>
        <c:axId val="1338368660"/>
        <c:axId val="45111570"/>
      </c:barChart>
      <c:catAx>
        <c:axId val="13383686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45111570"/>
      </c:catAx>
      <c:valAx>
        <c:axId val="451115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1338368660"/>
      </c:valAx>
    </c:plotArea>
    <c:plotVisOnly val="1"/>
  </c:chart>
</c:chartSpace>
</file>

<file path=xl/charts/chart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6296044573375696"/>
          <c:y val="0.03313161459656253"/>
          <c:w val="0.9276828291200441"/>
          <c:h val="0.711485691304716"/>
        </c:manualLayout>
      </c:layout>
      <c:barChart>
        <c:barDir val="col"/>
        <c:grouping val="stacked"/>
        <c:ser>
          <c:idx val="0"/>
          <c:order val="0"/>
          <c:tx>
            <c:v>PUNTUACIÓN ALCANZADA</c:v>
          </c:tx>
          <c:spPr>
            <a:solidFill>
              <a:schemeClr val="accent1"/>
            </a:solidFill>
            <a:ln cmpd="sng">
              <a:solidFill>
                <a:srgbClr val="000000"/>
              </a:solidFill>
            </a:ln>
          </c:spPr>
          <c:dLbls>
            <c:numFmt formatCode="General" sourceLinked="1"/>
            <c:txPr>
              <a:bodyPr/>
              <a:lstStyle/>
              <a:p>
                <a:pPr lvl="0">
                  <a:defRPr b="1" i="0" sz="2000"/>
                </a:pPr>
              </a:p>
            </c:txPr>
            <c:showLegendKey val="0"/>
            <c:showVal val="1"/>
            <c:showCatName val="0"/>
            <c:showSerName val="0"/>
            <c:showPercent val="0"/>
            <c:showBubbleSize val="0"/>
          </c:dLbls>
          <c:cat>
            <c:strRef>
              <c:f>'AUTOEVALUACIÓN'!$A$206:$A$210</c:f>
            </c:strRef>
          </c:cat>
          <c:val>
            <c:numRef>
              <c:f>'AUTOEVALUACIÓN'!$B$206:$B$210</c:f>
              <c:numCache/>
            </c:numRef>
          </c:val>
        </c:ser>
        <c:ser>
          <c:idx val="1"/>
          <c:order val="1"/>
          <c:tx>
            <c:v>PUNTUACIÓN PENDIENTE PARA ALCANZAR LA META</c:v>
          </c:tx>
          <c:spPr>
            <a:solidFill>
              <a:schemeClr val="accent2"/>
            </a:solidFill>
            <a:ln cmpd="sng">
              <a:solidFill>
                <a:srgbClr val="000000"/>
              </a:solidFill>
            </a:ln>
          </c:spPr>
          <c:dLbls>
            <c:numFmt formatCode="General" sourceLinked="1"/>
            <c:txPr>
              <a:bodyPr/>
              <a:lstStyle/>
              <a:p>
                <a:pPr lvl="0">
                  <a:defRPr b="1" i="0" sz="1600">
                    <a:solidFill>
                      <a:srgbClr val="C0504D"/>
                    </a:solidFill>
                  </a:defRPr>
                </a:pPr>
              </a:p>
            </c:txPr>
            <c:showLegendKey val="0"/>
            <c:showVal val="1"/>
            <c:showCatName val="0"/>
            <c:showSerName val="0"/>
            <c:showPercent val="0"/>
            <c:showBubbleSize val="0"/>
          </c:dLbls>
          <c:cat>
            <c:strRef>
              <c:f>'AUTOEVALUACIÓN'!$A$206:$A$210</c:f>
            </c:strRef>
          </c:cat>
          <c:val>
            <c:numRef>
              <c:f>'AUTOEVALUACIÓN'!$G$206:$G$210</c:f>
              <c:numCache/>
            </c:numRef>
          </c:val>
        </c:ser>
        <c:ser>
          <c:idx val="2"/>
          <c:order val="2"/>
          <c:tx>
            <c:v>% PENDIENTE</c:v>
          </c:tx>
          <c:spPr>
            <a:solidFill>
              <a:schemeClr val="accent3"/>
            </a:solidFill>
            <a:ln cmpd="sng">
              <a:solidFill>
                <a:srgbClr val="000000"/>
              </a:solidFill>
            </a:ln>
          </c:spPr>
          <c:dLbls>
            <c:numFmt formatCode="General" sourceLinked="1"/>
            <c:txPr>
              <a:bodyPr/>
              <a:lstStyle/>
              <a:p>
                <a:pPr lvl="0">
                  <a:defRPr b="1" i="0" sz="1600">
                    <a:solidFill>
                      <a:srgbClr val="FF0000"/>
                    </a:solidFill>
                  </a:defRPr>
                </a:pPr>
              </a:p>
            </c:txPr>
            <c:showLegendKey val="0"/>
            <c:showVal val="1"/>
            <c:showCatName val="0"/>
            <c:showSerName val="0"/>
            <c:showPercent val="0"/>
            <c:showBubbleSize val="0"/>
          </c:dLbls>
          <c:cat>
            <c:strRef>
              <c:f>'AUTOEVALUACIÓN'!$A$206:$A$210</c:f>
            </c:strRef>
          </c:cat>
          <c:val>
            <c:numRef>
              <c:f>'AUTOEVALUACIÓN'!$H$206:$H$210</c:f>
              <c:numCache/>
            </c:numRef>
          </c:val>
        </c:ser>
        <c:overlap val="100"/>
        <c:axId val="35238143"/>
        <c:axId val="477726830"/>
      </c:barChart>
      <c:catAx>
        <c:axId val="352381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200">
                <a:solidFill>
                  <a:srgbClr val="C00000"/>
                </a:solidFill>
                <a:latin typeface="+mn-lt"/>
              </a:defRPr>
            </a:pPr>
          </a:p>
        </c:txPr>
        <c:crossAx val="477726830"/>
      </c:catAx>
      <c:valAx>
        <c:axId val="47772683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200">
                <a:solidFill>
                  <a:srgbClr val="000000"/>
                </a:solidFill>
                <a:latin typeface="+mn-lt"/>
              </a:defRPr>
            </a:pPr>
          </a:p>
        </c:txPr>
        <c:crossAx val="35238143"/>
      </c:valAx>
    </c:plotArea>
    <c:legend>
      <c:legendPos val="b"/>
      <c:layout>
        <c:manualLayout>
          <c:xMode val="edge"/>
          <c:yMode val="edge"/>
          <c:x val="0.02660821783242037"/>
          <c:y val="0.8888830452170705"/>
        </c:manualLayout>
      </c:layout>
      <c:overlay val="0"/>
      <c:txPr>
        <a:bodyPr/>
        <a:lstStyle/>
        <a:p>
          <a:pPr lvl="0">
            <a:defRPr b="1" i="0" sz="1100">
              <a:solidFill>
                <a:srgbClr val="1A1A1A"/>
              </a:solidFill>
              <a:latin typeface="+mn-lt"/>
            </a:defRPr>
          </a:pPr>
        </a:p>
      </c:txPr>
    </c:legend>
    <c:plotVisOnly val="1"/>
  </c:chart>
</c:chartSpace>
</file>

<file path=xl/charts/chart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DIRECCIONAMIENTO ESTRATÉGICO Y HORIZONTE INSTITUCIONAL</a:t>
            </a:r>
          </a:p>
        </c:rich>
      </c:tx>
      <c:overlay val="0"/>
    </c:title>
    <c:plotArea>
      <c:layout/>
      <c:barChart>
        <c:barDir val="col"/>
        <c:ser>
          <c:idx val="0"/>
          <c:order val="0"/>
          <c:tx>
            <c:v>DIRECCIONAMIENTO ESTRATÉGICO Y HORIZONTE INSTITUCIONAL</c:v>
          </c:tx>
          <c:spPr>
            <a:solidFill>
              <a:schemeClr val="accent1"/>
            </a:solidFill>
            <a:ln cmpd="sng">
              <a:solidFill>
                <a:srgbClr val="000000"/>
              </a:solidFill>
            </a:ln>
          </c:spPr>
          <c:dPt>
            <c:idx val="0"/>
            <c:spPr>
              <a:solidFill>
                <a:schemeClr val="accent6"/>
              </a:solidFill>
              <a:ln cmpd="sng">
                <a:solidFill>
                  <a:srgbClr val="000000"/>
                </a:solidFill>
              </a:ln>
            </c:spPr>
          </c:dPt>
          <c:dPt>
            <c:idx val="1"/>
            <c:spPr>
              <a:solidFill>
                <a:schemeClr val="accent3"/>
              </a:solidFill>
              <a:ln cmpd="sng">
                <a:solidFill>
                  <a:srgbClr val="000000"/>
                </a:solidFill>
              </a:ln>
            </c:spPr>
          </c:dPt>
          <c:dLbls>
            <c:dLbl>
              <c:idx val="1"/>
              <c:numFmt formatCode="General" sourceLinked="1"/>
              <c:txPr>
                <a:bodyPr/>
                <a:lstStyle/>
                <a:p>
                  <a:pPr lvl="0">
                    <a:defRPr b="1" i="0" sz="1800">
                      <a:solidFill>
                        <a:srgbClr val="9BBB59"/>
                      </a:solidFill>
                    </a:defRPr>
                  </a:pPr>
                </a:p>
              </c:txPr>
              <c:showLegendKey val="0"/>
              <c:showVal val="1"/>
              <c:showCatName val="0"/>
              <c:showSerName val="0"/>
              <c:showPercent val="0"/>
              <c:showBubbleSize val="0"/>
            </c:dLbl>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'PLAN DE MEJORAMIENTO'!$E$5:$F$5</c:f>
            </c:strRef>
          </c:cat>
          <c:val>
            <c:numRef>
              <c:f>'PLAN DE MEJORAMIENTO'!$E$10:$F$10</c:f>
              <c:numCache/>
            </c:numRef>
          </c:val>
        </c:ser>
        <c:axId val="1390998017"/>
        <c:axId val="1541466003"/>
      </c:barChart>
      <c:catAx>
        <c:axId val="13909980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541466003"/>
      </c:catAx>
      <c:valAx>
        <c:axId val="15414660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390998017"/>
      </c:valAx>
    </c:plotArea>
    <c:plotVisOnly val="1"/>
  </c:chart>
</c:chartSpace>
</file>

<file path=xl/charts/chart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ESTRATÉGICA</c:v>
          </c:tx>
          <c:spPr>
            <a:solidFill>
              <a:schemeClr val="accent1"/>
            </a:solidFill>
            <a:ln cmpd="sng">
              <a:solidFill>
                <a:srgbClr val="000000"/>
              </a:solidFill>
            </a:ln>
          </c:spPr>
          <c:dPt>
            <c:idx val="0"/>
            <c:spPr>
              <a:solidFill>
                <a:schemeClr val="accent6"/>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600">
                      <a:solidFill>
                        <a:srgbClr val="F79646"/>
                      </a:solidFill>
                    </a:defRPr>
                  </a:pPr>
                </a:p>
              </c:txPr>
              <c:showLegendKey val="0"/>
              <c:showVal val="1"/>
              <c:showCatName val="0"/>
              <c:showSerName val="0"/>
              <c:showPercent val="0"/>
              <c:showBubbleSize val="0"/>
            </c:dLbl>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MEJORAMIENTO'!$E$5:$F$5</c:f>
            </c:strRef>
          </c:cat>
          <c:val>
            <c:numRef>
              <c:f>'PLAN DE MEJORAMIENTO'!$E$16:$F$16</c:f>
              <c:numCache/>
            </c:numRef>
          </c:val>
        </c:ser>
        <c:axId val="379966260"/>
        <c:axId val="877064316"/>
      </c:barChart>
      <c:catAx>
        <c:axId val="3799662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877064316"/>
      </c:catAx>
      <c:valAx>
        <c:axId val="8770643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379966260"/>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'AUTOEVALUACIÓN'!$J$19:$J$26</c:f>
            </c:strRef>
          </c:cat>
          <c:val>
            <c:numRef>
              <c:f>'AUTOEVALUACIÓN'!$K$19:$K$26</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'AUTOEVALUACIÓN'!$J$19:$J$26</c:f>
            </c:strRef>
          </c:cat>
          <c:val>
            <c:numRef>
              <c:f>'AUTOEVALUACIÓN'!$L$19:$L$26</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'AUTOEVALUACIÓN'!$J$19:$J$26</c:f>
            </c:strRef>
          </c:cat>
          <c:val>
            <c:numRef>
              <c:f>'AUTOEVALUACIÓN'!$M$19:$M$26</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'AUTOEVALUACIÓN'!$J$19:$J$26</c:f>
            </c:strRef>
          </c:cat>
          <c:val>
            <c:numRef>
              <c:f>'AUTOEVALUACIÓN'!$N$19:$N$26</c:f>
              <c:numCache/>
            </c:numRef>
          </c:val>
        </c:ser>
        <c:axId val="877768483"/>
        <c:axId val="1249565342"/>
      </c:barChart>
      <c:catAx>
        <c:axId val="87776848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249565342"/>
      </c:catAx>
      <c:valAx>
        <c:axId val="12495653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877768483"/>
      </c:valAx>
    </c:plotArea>
    <c:plotVisOnly val="1"/>
  </c:chart>
</c:chartSpace>
</file>

<file path=xl/charts/chart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GOBIERNO ESCOLAR</c:v>
          </c:tx>
          <c:spPr>
            <a:solidFill>
              <a:schemeClr val="accent1"/>
            </a:solidFill>
            <a:ln cmpd="sng">
              <a:solidFill>
                <a:srgbClr val="000000"/>
              </a:solidFill>
            </a:ln>
          </c:spPr>
          <c:dPt>
            <c:idx val="0"/>
            <c:spPr>
              <a:solidFill>
                <a:schemeClr val="accent6"/>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800">
                      <a:solidFill>
                        <a:srgbClr val="F79646"/>
                      </a:solidFill>
                    </a:defRPr>
                  </a:pPr>
                </a:p>
              </c:txPr>
              <c:showLegendKey val="0"/>
              <c:showVal val="1"/>
              <c:showCatName val="0"/>
              <c:showSerName val="0"/>
              <c:showPercent val="0"/>
              <c:showBubbleSize val="0"/>
            </c:dLbl>
            <c:dLbl>
              <c:idx val="1"/>
              <c:numFmt formatCode="General" sourceLinked="1"/>
              <c:txPr>
                <a:bodyPr/>
                <a:lstStyle/>
                <a:p>
                  <a:pPr lvl="0">
                    <a:defRPr b="1" i="0" sz="1800">
                      <a:solidFill>
                        <a:srgbClr val="9BBB59"/>
                      </a:solidFill>
                    </a:defRPr>
                  </a:pPr>
                </a:p>
              </c:txPr>
              <c:showLegendKey val="0"/>
              <c:showVal val="1"/>
              <c:showCatName val="0"/>
              <c:showSerName val="0"/>
              <c:showPercent val="0"/>
              <c:showBubbleSize val="0"/>
            </c:dLbl>
            <c:numFmt formatCode="General" sourceLinked="1"/>
            <c:txPr>
              <a:bodyPr/>
              <a:lstStyle/>
              <a:p>
                <a:pPr lvl="0">
                  <a:defRPr b="1" i="0" sz="1800"/>
                </a:pPr>
              </a:p>
            </c:txPr>
            <c:showLegendKey val="0"/>
            <c:showVal val="1"/>
            <c:showCatName val="0"/>
            <c:showSerName val="0"/>
            <c:showPercent val="0"/>
            <c:showBubbleSize val="0"/>
          </c:dLbls>
          <c:cat>
            <c:strRef>
              <c:f>'PLAN DE MEJORAMIENTO'!$E$5:$F$5</c:f>
            </c:strRef>
          </c:cat>
          <c:val>
            <c:numRef>
              <c:f>'PLAN DE MEJORAMIENTO'!$E$25:$F$25</c:f>
              <c:numCache/>
            </c:numRef>
          </c:val>
        </c:ser>
        <c:axId val="1242401966"/>
        <c:axId val="1732443677"/>
      </c:barChart>
      <c:catAx>
        <c:axId val="124240196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732443677"/>
      </c:catAx>
      <c:valAx>
        <c:axId val="17324436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242401966"/>
      </c:valAx>
    </c:plotArea>
    <c:plotVisOnly val="1"/>
  </c:chart>
</c:chartSpace>
</file>

<file path=xl/charts/chart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CULTURA INSTITUCIONAL</c:v>
          </c:tx>
          <c:spPr>
            <a:solidFill>
              <a:schemeClr val="accent6"/>
            </a:solidFill>
            <a:ln cmpd="sng">
              <a:solidFill>
                <a:srgbClr val="000000"/>
              </a:solidFill>
            </a:ln>
          </c:spPr>
          <c:dPt>
            <c:idx val="1"/>
            <c:spPr>
              <a:solidFill>
                <a:schemeClr val="accent3"/>
              </a:solidFill>
              <a:ln cmpd="sng">
                <a:solidFill>
                  <a:srgbClr val="000000"/>
                </a:solidFill>
              </a:ln>
            </c:spPr>
          </c:dPt>
          <c:dPt>
            <c:idx val="0"/>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dLbl>
              <c:idx val="0"/>
              <c:numFmt formatCode="General" sourceLinked="1"/>
              <c:txPr>
                <a:bodyPr/>
                <a:lstStyle/>
                <a:p>
                  <a:pPr lvl="0">
                    <a:defRPr b="1" i="0" sz="1600">
                      <a:solidFill>
                        <a:srgbClr val="F79646"/>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MEJORAMIENTO'!$E$5:$F$5</c:f>
            </c:strRef>
          </c:cat>
          <c:val>
            <c:numRef>
              <c:f>'PLAN DE MEJORAMIENTO'!$E$30:$F$30</c:f>
              <c:numCache/>
            </c:numRef>
          </c:val>
        </c:ser>
        <c:axId val="386142428"/>
        <c:axId val="1877956478"/>
      </c:barChart>
      <c:catAx>
        <c:axId val="3861424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877956478"/>
      </c:catAx>
      <c:valAx>
        <c:axId val="18779564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386142428"/>
      </c:valAx>
    </c:plotArea>
    <c:plotVisOnly val="1"/>
  </c:chart>
</c:chartSpace>
</file>

<file path=xl/charts/chart5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CLIMA ESCOLAR</c:v>
          </c:tx>
          <c:spPr>
            <a:solidFill>
              <a:schemeClr val="accent1"/>
            </a:solidFill>
            <a:ln cmpd="sng">
              <a:solidFill>
                <a:srgbClr val="000000"/>
              </a:solidFill>
            </a:ln>
          </c:spPr>
          <c:dPt>
            <c:idx val="0"/>
            <c:spPr>
              <a:solidFill>
                <a:schemeClr val="accent6"/>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800">
                      <a:solidFill>
                        <a:srgbClr val="F79646"/>
                      </a:solidFill>
                    </a:defRPr>
                  </a:pPr>
                </a:p>
              </c:txPr>
              <c:showLegendKey val="0"/>
              <c:showVal val="1"/>
              <c:showCatName val="0"/>
              <c:showSerName val="0"/>
              <c:showPercent val="0"/>
              <c:showBubbleSize val="0"/>
            </c:dLbl>
            <c:dLbl>
              <c:idx val="1"/>
              <c:numFmt formatCode="General" sourceLinked="1"/>
              <c:txPr>
                <a:bodyPr/>
                <a:lstStyle/>
                <a:p>
                  <a:pPr lvl="0">
                    <a:defRPr b="1" i="0" sz="1800">
                      <a:solidFill>
                        <a:srgbClr val="9BBB59"/>
                      </a:solidFill>
                    </a:defRPr>
                  </a:pPr>
                </a:p>
              </c:txPr>
              <c:showLegendKey val="0"/>
              <c:showVal val="1"/>
              <c:showCatName val="0"/>
              <c:showSerName val="0"/>
              <c:showPercent val="0"/>
              <c:showBubbleSize val="0"/>
            </c:dLbl>
            <c:numFmt formatCode="General" sourceLinked="1"/>
            <c:txPr>
              <a:bodyPr/>
              <a:lstStyle/>
              <a:p>
                <a:pPr lvl="0">
                  <a:defRPr b="1" i="0" sz="1800"/>
                </a:pPr>
              </a:p>
            </c:txPr>
            <c:showLegendKey val="0"/>
            <c:showVal val="1"/>
            <c:showCatName val="0"/>
            <c:showSerName val="0"/>
            <c:showPercent val="0"/>
            <c:showBubbleSize val="0"/>
          </c:dLbls>
          <c:cat>
            <c:strRef>
              <c:f>'PLAN DE MEJORAMIENTO'!$E$5:$F$5</c:f>
            </c:strRef>
          </c:cat>
          <c:val>
            <c:numRef>
              <c:f>'PLAN DE MEJORAMIENTO'!$E$40:$F$40</c:f>
              <c:numCache/>
            </c:numRef>
          </c:val>
        </c:ser>
        <c:axId val="1238684264"/>
        <c:axId val="1308204565"/>
      </c:barChart>
      <c:catAx>
        <c:axId val="123868426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308204565"/>
      </c:catAx>
      <c:valAx>
        <c:axId val="130820456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238684264"/>
      </c:valAx>
    </c:plotArea>
    <c:plotVisOnly val="1"/>
  </c:chart>
</c:chartSpace>
</file>

<file path=xl/charts/chart5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RELACIONES CON EL ENTORNO</c:v>
          </c:tx>
          <c:spPr>
            <a:solidFill>
              <a:schemeClr val="accent6"/>
            </a:solidFill>
            <a:ln cmpd="sng">
              <a:solidFill>
                <a:srgbClr val="000000"/>
              </a:solidFill>
            </a:ln>
          </c:spPr>
          <c:dPt>
            <c:idx val="1"/>
            <c:spPr>
              <a:solidFill>
                <a:schemeClr val="accent3"/>
              </a:solidFill>
              <a:ln cmpd="sng">
                <a:solidFill>
                  <a:srgbClr val="000000"/>
                </a:solidFill>
              </a:ln>
            </c:spPr>
          </c:dPt>
          <c:dPt>
            <c:idx val="0"/>
          </c:dPt>
          <c:dLbls>
            <c:dLbl>
              <c:idx val="1"/>
              <c:numFmt formatCode="General" sourceLinked="1"/>
              <c:txPr>
                <a:bodyPr/>
                <a:lstStyle/>
                <a:p>
                  <a:pPr lvl="0">
                    <a:defRPr b="1" i="0" sz="1800">
                      <a:solidFill>
                        <a:srgbClr val="9BBB59"/>
                      </a:solidFill>
                    </a:defRPr>
                  </a:pPr>
                </a:p>
              </c:txPr>
              <c:showLegendKey val="0"/>
              <c:showVal val="1"/>
              <c:showCatName val="0"/>
              <c:showSerName val="0"/>
              <c:showPercent val="0"/>
              <c:showBubbleSize val="0"/>
            </c:dLbl>
            <c:dLbl>
              <c:idx val="0"/>
              <c:numFmt formatCode="General" sourceLinked="1"/>
              <c:txPr>
                <a:bodyPr/>
                <a:lstStyle/>
                <a:p>
                  <a:pPr lvl="0">
                    <a:defRPr b="1" i="0" sz="1800">
                      <a:solidFill>
                        <a:srgbClr val="F79646"/>
                      </a:solidFill>
                    </a:defRPr>
                  </a:pPr>
                </a:p>
              </c:txPr>
              <c:showLegendKey val="0"/>
              <c:showVal val="1"/>
              <c:showCatName val="0"/>
              <c:showSerName val="0"/>
              <c:showPercent val="0"/>
              <c:showBubbleSize val="0"/>
            </c:dLbl>
            <c:numFmt formatCode="General" sourceLinked="1"/>
            <c:txPr>
              <a:bodyPr/>
              <a:lstStyle/>
              <a:p>
                <a:pPr lvl="0">
                  <a:defRPr b="1" i="0" sz="1800"/>
                </a:pPr>
              </a:p>
            </c:txPr>
            <c:showLegendKey val="0"/>
            <c:showVal val="1"/>
            <c:showCatName val="0"/>
            <c:showSerName val="0"/>
            <c:showPercent val="0"/>
            <c:showBubbleSize val="0"/>
          </c:dLbls>
          <c:cat>
            <c:strRef>
              <c:f>'PLAN DE MEJORAMIENTO'!$E$5:$F$5</c:f>
            </c:strRef>
          </c:cat>
          <c:val>
            <c:numRef>
              <c:f>'PLAN DE MEJORAMIENTO'!$E$45:$F$45</c:f>
              <c:numCache/>
            </c:numRef>
          </c:val>
        </c:ser>
        <c:axId val="2134950627"/>
        <c:axId val="1675922753"/>
      </c:barChart>
      <c:catAx>
        <c:axId val="21349506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675922753"/>
      </c:catAx>
      <c:valAx>
        <c:axId val="16759227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2134950627"/>
      </c:valAx>
    </c:plotArea>
    <c:plotVisOnly val="1"/>
  </c:chart>
</c:chartSpace>
</file>

<file path=xl/charts/chart5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DISEÑO PEDAGÓGICO</c:v>
          </c:tx>
          <c:spPr>
            <a:solidFill>
              <a:schemeClr val="accent1"/>
            </a:solidFill>
            <a:ln cmpd="sng">
              <a:solidFill>
                <a:srgbClr val="000000"/>
              </a:solidFill>
            </a:ln>
          </c:spPr>
          <c:dPt>
            <c:idx val="1"/>
            <c:spPr>
              <a:solidFill>
                <a:schemeClr val="accent3"/>
              </a:solidFill>
              <a:ln cmpd="sng">
                <a:solidFill>
                  <a:srgbClr val="000000"/>
                </a:solidFill>
              </a:ln>
            </c:spPr>
          </c:dPt>
          <c:dPt>
            <c:idx val="0"/>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dLbl>
              <c:idx val="0"/>
              <c:numFmt formatCode="General" sourceLinked="1"/>
              <c:txPr>
                <a:bodyPr/>
                <a:lstStyle/>
                <a:p>
                  <a:pPr lvl="0">
                    <a:defRPr b="1" i="0" sz="1600"/>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MEJORAMIENTO'!$E$56:$F$56</c:f>
            </c:strRef>
          </c:cat>
          <c:val>
            <c:numRef>
              <c:f>'PLAN DE MEJORAMIENTO'!$E$62:$F$62</c:f>
              <c:numCache/>
            </c:numRef>
          </c:val>
        </c:ser>
        <c:axId val="1107306839"/>
        <c:axId val="908338572"/>
      </c:barChart>
      <c:catAx>
        <c:axId val="11073068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908338572"/>
      </c:catAx>
      <c:valAx>
        <c:axId val="9083385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107306839"/>
      </c:valAx>
    </c:plotArea>
    <c:plotVisOnly val="1"/>
  </c:chart>
</c:chartSpace>
</file>

<file path=xl/charts/chart5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PRÁCTICAS PEDAGÓGICAS</c:v>
          </c:tx>
          <c:spPr>
            <a:solidFill>
              <a:schemeClr val="accent1"/>
            </a:solidFill>
            <a:ln cmpd="sng">
              <a:solidFill>
                <a:srgbClr val="000000"/>
              </a:solidFill>
            </a:ln>
          </c:spPr>
          <c:dPt>
            <c:idx val="1"/>
            <c:spPr>
              <a:solidFill>
                <a:schemeClr val="accent3"/>
              </a:solidFill>
              <a:ln cmpd="sng">
                <a:solidFill>
                  <a:srgbClr val="000000"/>
                </a:solidFill>
              </a:ln>
            </c:spPr>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solidFill>
                      <a:srgbClr val="4F81BD"/>
                    </a:solidFill>
                  </a:defRPr>
                </a:pPr>
              </a:p>
            </c:txPr>
            <c:showLegendKey val="0"/>
            <c:showVal val="1"/>
            <c:showCatName val="0"/>
            <c:showSerName val="0"/>
            <c:showPercent val="0"/>
            <c:showBubbleSize val="0"/>
          </c:dLbls>
          <c:cat>
            <c:strRef>
              <c:f>'PLAN DE MEJORAMIENTO'!$E$56:$F$56</c:f>
            </c:strRef>
          </c:cat>
          <c:val>
            <c:numRef>
              <c:f>'PLAN DE MEJORAMIENTO'!$E$67:$F$67</c:f>
              <c:numCache/>
            </c:numRef>
          </c:val>
        </c:ser>
        <c:axId val="326239343"/>
        <c:axId val="1037820444"/>
      </c:barChart>
      <c:catAx>
        <c:axId val="3262393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037820444"/>
      </c:catAx>
      <c:valAx>
        <c:axId val="10378204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326239343"/>
      </c:valAx>
    </c:plotArea>
    <c:plotVisOnly val="1"/>
  </c:chart>
</c:chartSpace>
</file>

<file path=xl/charts/chart5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AULA</c:v>
          </c:tx>
          <c:spPr>
            <a:solidFill>
              <a:schemeClr val="accent1"/>
            </a:solidFill>
            <a:ln cmpd="sng">
              <a:solidFill>
                <a:srgbClr val="000000"/>
              </a:solidFill>
            </a:ln>
          </c:spPr>
          <c:dPt>
            <c:idx val="1"/>
            <c:spPr>
              <a:solidFill>
                <a:schemeClr val="accent3"/>
              </a:solidFill>
              <a:ln cmpd="sng">
                <a:solidFill>
                  <a:srgbClr val="000000"/>
                </a:solidFill>
              </a:ln>
            </c:spPr>
          </c:dPt>
          <c:dPt>
            <c:idx val="0"/>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dLbl>
              <c:idx val="0"/>
              <c:numFmt formatCode="General" sourceLinked="1"/>
              <c:txPr>
                <a:bodyPr/>
                <a:lstStyle/>
                <a:p>
                  <a:pPr lvl="0">
                    <a:defRPr b="1" i="0" sz="1600"/>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MEJORAMIENTO'!$E$56:$F$56</c:f>
            </c:strRef>
          </c:cat>
          <c:val>
            <c:numRef>
              <c:f>'PLAN DE MEJORAMIENTO'!$E$72:$F$72</c:f>
              <c:numCache/>
            </c:numRef>
          </c:val>
        </c:ser>
        <c:axId val="1785889674"/>
        <c:axId val="496811199"/>
      </c:barChart>
      <c:catAx>
        <c:axId val="178588967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496811199"/>
      </c:catAx>
      <c:valAx>
        <c:axId val="4968111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785889674"/>
      </c:valAx>
    </c:plotArea>
    <c:plotVisOnly val="1"/>
  </c:chart>
</c:chartSpace>
</file>

<file path=xl/charts/chart5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SEGUIMIENTO ACADÉMICO</c:v>
          </c:tx>
          <c:spPr>
            <a:solidFill>
              <a:schemeClr val="accent1"/>
            </a:solidFill>
            <a:ln cmpd="sng">
              <a:solidFill>
                <a:srgbClr val="000000"/>
              </a:solidFill>
            </a:ln>
          </c:spPr>
          <c:dPt>
            <c:idx val="0"/>
          </c:dPt>
          <c:dPt>
            <c:idx val="1"/>
          </c:dPt>
          <c:dLbls>
            <c:dLbl>
              <c:idx val="0"/>
              <c:numFmt formatCode="General" sourceLinked="1"/>
              <c:txPr>
                <a:bodyPr/>
                <a:lstStyle/>
                <a:p>
                  <a:pPr lvl="0">
                    <a:defRPr b="1" i="0" sz="1600"/>
                  </a:pPr>
                </a:p>
              </c:txPr>
              <c:showLegendKey val="0"/>
              <c:showVal val="1"/>
              <c:showCatName val="0"/>
              <c:showSerName val="0"/>
              <c:showPercent val="0"/>
              <c:showBubbleSize val="0"/>
            </c:dLbl>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MEJORAMIENTO'!$E$56:$F$56</c:f>
            </c:strRef>
          </c:cat>
          <c:val>
            <c:numRef>
              <c:f>'PLAN DE MEJORAMIENTO'!$E$79:$F$79</c:f>
              <c:numCache/>
            </c:numRef>
          </c:val>
        </c:ser>
        <c:axId val="683777116"/>
        <c:axId val="923619722"/>
      </c:barChart>
      <c:catAx>
        <c:axId val="6837771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923619722"/>
      </c:catAx>
      <c:valAx>
        <c:axId val="92361972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683777116"/>
      </c:valAx>
    </c:plotArea>
    <c:plotVisOnly val="1"/>
  </c:chart>
</c:chartSpace>
</file>

<file path=xl/charts/chart5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A LA GESTIÓN ACADÉMICA</c:v>
          </c:tx>
          <c:spPr>
            <a:solidFill>
              <a:schemeClr val="accent1"/>
            </a:solidFill>
            <a:ln cmpd="sng">
              <a:solidFill>
                <a:srgbClr val="000000"/>
              </a:solidFill>
            </a:ln>
          </c:spPr>
          <c:dPt>
            <c:idx val="0"/>
            <c:spPr>
              <a:solidFill>
                <a:schemeClr val="accent3"/>
              </a:solidFill>
              <a:ln cmpd="sng">
                <a:solidFill>
                  <a:srgbClr val="000000"/>
                </a:solidFill>
              </a:ln>
            </c:spPr>
          </c:dPt>
          <c:dPt>
            <c:idx val="1"/>
            <c:spPr>
              <a:solidFill>
                <a:schemeClr val="accent3"/>
              </a:solidFill>
              <a:ln cmpd="sng">
                <a:solidFill>
                  <a:srgbClr val="000000"/>
                </a:solidFill>
              </a:ln>
            </c:spPr>
          </c:dPt>
          <c:dLbls>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MEJORAMIENTO'!$E$91:$F$91</c:f>
            </c:strRef>
          </c:cat>
          <c:val>
            <c:numRef>
              <c:f>'PLAN DE MEJORAMIENTO'!$E$95:$F$95</c:f>
              <c:numCache/>
            </c:numRef>
          </c:val>
        </c:ser>
        <c:axId val="1339207923"/>
        <c:axId val="370668649"/>
      </c:barChart>
      <c:catAx>
        <c:axId val="13392079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370668649"/>
      </c:catAx>
      <c:valAx>
        <c:axId val="37066864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339207923"/>
      </c:valAx>
    </c:plotArea>
    <c:plotVisOnly val="1"/>
  </c:chart>
</c:chartSpace>
</file>

<file path=xl/charts/chart5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ADMINISTRACIÓN DE LA PLANTA FÍSICA Y DE LOS RECURSOS</c:v>
          </c:tx>
          <c:spPr>
            <a:solidFill>
              <a:schemeClr val="accent1"/>
            </a:solidFill>
            <a:ln cmpd="sng">
              <a:solidFill>
                <a:srgbClr val="000000"/>
              </a:solidFill>
            </a:ln>
          </c:spPr>
          <c:dPt>
            <c:idx val="0"/>
            <c:spPr>
              <a:solidFill>
                <a:schemeClr val="accent3"/>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600">
                      <a:solidFill>
                        <a:srgbClr val="9BBB59"/>
                      </a:solidFill>
                    </a:defRPr>
                  </a:pPr>
                </a:p>
              </c:txPr>
              <c:showLegendKey val="0"/>
              <c:showVal val="1"/>
              <c:showCatName val="0"/>
              <c:showSerName val="0"/>
              <c:showPercent val="0"/>
              <c:showBubbleSize val="0"/>
            </c:dLbl>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MEJORAMIENTO'!$E$91:$F$91</c:f>
            </c:strRef>
          </c:cat>
          <c:val>
            <c:numRef>
              <c:f>'PLAN DE MEJORAMIENTO'!$E$103:$F$103</c:f>
              <c:numCache/>
            </c:numRef>
          </c:val>
        </c:ser>
        <c:axId val="1783088948"/>
        <c:axId val="186627167"/>
      </c:barChart>
      <c:catAx>
        <c:axId val="178308894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86627167"/>
      </c:catAx>
      <c:valAx>
        <c:axId val="18662716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783088948"/>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56042209283226584"/>
          <c:y val="0.02620063642487189"/>
          <c:w val="0.7081902501650942"/>
          <c:h val="0.8971483520312173"/>
        </c:manualLayout>
      </c:layout>
      <c:barChart>
        <c:barDir val="col"/>
        <c:ser>
          <c:idx val="0"/>
          <c:order val="0"/>
          <c:tx>
            <c:v>Mecanismos de comunicación</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'AUTOEVALUACIÓN'!$K$32:$N$32</c:f>
              <c:numCache/>
            </c:numRef>
          </c:val>
        </c:ser>
        <c:ser>
          <c:idx val="1"/>
          <c:order val="1"/>
          <c:tx>
            <c:v>Trabajo en equipo</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'AUTOEVALUACIÓN'!$K$33:$N$33</c:f>
              <c:numCache/>
            </c:numRef>
          </c:val>
        </c:ser>
        <c:ser>
          <c:idx val="2"/>
          <c:order val="2"/>
          <c:tx>
            <c:v>Reconocimiento de logros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'AUTOEVALUACIÓN'!$K$34:$N$34</c:f>
              <c:numCache/>
            </c:numRef>
          </c:val>
        </c:ser>
        <c:ser>
          <c:idx val="3"/>
          <c:order val="3"/>
          <c:tx>
            <c:v>Identificación y divulgación de buenas prácticas</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'AUTOEVALUACIÓN'!$K$35:$N$35</c:f>
              <c:numCache/>
            </c:numRef>
          </c:val>
        </c:ser>
        <c:axId val="942172115"/>
        <c:axId val="486106698"/>
      </c:barChart>
      <c:catAx>
        <c:axId val="94217211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486106698"/>
      </c:catAx>
      <c:valAx>
        <c:axId val="48610669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942172115"/>
      </c:valAx>
    </c:plotArea>
    <c:legend>
      <c:legendPos val="b"/>
      <c:overlay val="0"/>
      <c:txPr>
        <a:bodyPr/>
        <a:lstStyle/>
        <a:p>
          <a:pPr lvl="0">
            <a:defRPr b="0" i="0">
              <a:solidFill>
                <a:srgbClr val="1A1A1A"/>
              </a:solidFill>
              <a:latin typeface="+mn-lt"/>
            </a:defRPr>
          </a:pPr>
        </a:p>
      </c:txPr>
    </c:legend>
    <c:plotVisOnly val="1"/>
  </c:chart>
</c:chartSpace>
</file>

<file path=xl/charts/chart6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ADMINISTRACIÓN DE SERVICIOS COMPLEMENTARIOS</c:v>
          </c:tx>
          <c:spPr>
            <a:solidFill>
              <a:schemeClr val="accent3"/>
            </a:solidFill>
            <a:ln cmpd="sng">
              <a:solidFill>
                <a:srgbClr val="000000"/>
              </a:solidFill>
            </a:ln>
          </c:spPr>
          <c:dPt>
            <c:idx val="1"/>
            <c:spPr>
              <a:solidFill>
                <a:schemeClr val="accent3"/>
              </a:solidFill>
              <a:ln cmpd="sng">
                <a:solidFill>
                  <a:srgbClr val="000000"/>
                </a:solidFill>
              </a:ln>
            </c:spPr>
          </c:dPt>
          <c:dLbls>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MEJORAMIENTO'!$E$91:$F$91</c:f>
            </c:strRef>
          </c:cat>
          <c:val>
            <c:numRef>
              <c:f>'PLAN DE MEJORAMIENTO'!$E$106:$F$106</c:f>
              <c:numCache/>
            </c:numRef>
          </c:val>
        </c:ser>
        <c:axId val="2103023584"/>
        <c:axId val="2107627335"/>
      </c:barChart>
      <c:catAx>
        <c:axId val="210302358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2107627335"/>
      </c:catAx>
      <c:valAx>
        <c:axId val="21076273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2103023584"/>
      </c:valAx>
    </c:plotArea>
    <c:plotVisOnly val="1"/>
  </c:chart>
</c:chartSpace>
</file>

<file path=xl/charts/chart6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TALENTO HUMANO</c:v>
          </c:tx>
          <c:spPr>
            <a:solidFill>
              <a:schemeClr val="accent3"/>
            </a:solidFill>
            <a:ln cmpd="sng">
              <a:solidFill>
                <a:srgbClr val="000000"/>
              </a:solidFill>
            </a:ln>
          </c:spPr>
          <c:dPt>
            <c:idx val="1"/>
            <c:spPr>
              <a:solidFill>
                <a:schemeClr val="accent3"/>
              </a:solidFill>
              <a:ln cmpd="sng">
                <a:solidFill>
                  <a:srgbClr val="000000"/>
                </a:solidFill>
              </a:ln>
            </c:spPr>
          </c:dPt>
          <c:dLbls>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MEJORAMIENTO'!$E$91:$F$91</c:f>
            </c:strRef>
          </c:cat>
          <c:val>
            <c:numRef>
              <c:f>'PLAN DE MEJORAMIENTO'!$E$117:$F$117</c:f>
              <c:numCache/>
            </c:numRef>
          </c:val>
        </c:ser>
        <c:axId val="2137299609"/>
        <c:axId val="1933680096"/>
      </c:barChart>
      <c:catAx>
        <c:axId val="21372996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933680096"/>
      </c:catAx>
      <c:valAx>
        <c:axId val="19336800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2137299609"/>
      </c:valAx>
    </c:plotArea>
    <c:plotVisOnly val="1"/>
  </c:chart>
</c:chartSpace>
</file>

<file path=xl/charts/chart6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FINANCIERO Y CONTABLE</c:v>
          </c:tx>
          <c:spPr>
            <a:solidFill>
              <a:schemeClr val="accent3"/>
            </a:solidFill>
            <a:ln cmpd="sng">
              <a:solidFill>
                <a:srgbClr val="000000"/>
              </a:solidFill>
            </a:ln>
          </c:spPr>
          <c:dPt>
            <c:idx val="1"/>
            <c:spPr>
              <a:solidFill>
                <a:schemeClr val="accent3"/>
              </a:solidFill>
              <a:ln cmpd="sng">
                <a:solidFill>
                  <a:srgbClr val="000000"/>
                </a:solidFill>
              </a:ln>
            </c:spPr>
          </c:dPt>
          <c:dLbls>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MEJORAMIENTO'!$E$91:$F$91</c:f>
            </c:strRef>
          </c:cat>
          <c:val>
            <c:numRef>
              <c:f>'PLAN DE MEJORAMIENTO'!$E$122:$F$122</c:f>
              <c:numCache/>
            </c:numRef>
          </c:val>
        </c:ser>
        <c:axId val="1846898373"/>
        <c:axId val="1176302390"/>
      </c:barChart>
      <c:catAx>
        <c:axId val="18468983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176302390"/>
      </c:catAx>
      <c:valAx>
        <c:axId val="117630239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846898373"/>
      </c:valAx>
    </c:plotArea>
    <c:plotVisOnly val="1"/>
  </c:chart>
</c:chartSpace>
</file>

<file path=xl/charts/chart6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ACCESIBILIDAD</c:v>
          </c:tx>
          <c:spPr>
            <a:solidFill>
              <a:schemeClr val="accent4"/>
            </a:solidFill>
            <a:ln cmpd="sng">
              <a:solidFill>
                <a:srgbClr val="000000"/>
              </a:solidFill>
            </a:ln>
          </c:spPr>
          <c:dPt>
            <c:idx val="1"/>
            <c:spPr>
              <a:solidFill>
                <a:schemeClr val="accent3"/>
              </a:solidFill>
              <a:ln cmpd="sng">
                <a:solidFill>
                  <a:srgbClr val="000000"/>
                </a:solidFill>
              </a:ln>
            </c:spPr>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solidFill>
                      <a:srgbClr val="8064A2"/>
                    </a:solidFill>
                  </a:defRPr>
                </a:pPr>
              </a:p>
            </c:txPr>
            <c:showLegendKey val="0"/>
            <c:showVal val="1"/>
            <c:showCatName val="0"/>
            <c:showSerName val="0"/>
            <c:showPercent val="0"/>
            <c:showBubbleSize val="0"/>
          </c:dLbls>
          <c:cat>
            <c:strRef>
              <c:f>'PLAN DE MEJORAMIENTO'!$E$132:$F$132</c:f>
            </c:strRef>
          </c:cat>
          <c:val>
            <c:numRef>
              <c:f>'PLAN DE MEJORAMIENTO'!$E$137:$F$137</c:f>
              <c:numCache/>
            </c:numRef>
          </c:val>
        </c:ser>
        <c:axId val="1760342229"/>
        <c:axId val="1713277616"/>
      </c:barChart>
      <c:catAx>
        <c:axId val="176034222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713277616"/>
      </c:catAx>
      <c:valAx>
        <c:axId val="17132776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760342229"/>
      </c:valAx>
    </c:plotArea>
    <c:plotVisOnly val="1"/>
  </c:chart>
</c:chartSpace>
</file>

<file path=xl/charts/chart6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PROYECCIÓN A LA COMUNIDAD</c:v>
          </c:tx>
          <c:spPr>
            <a:solidFill>
              <a:schemeClr val="accent1"/>
            </a:solidFill>
            <a:ln cmpd="sng">
              <a:solidFill>
                <a:srgbClr val="000000"/>
              </a:solidFill>
            </a:ln>
          </c:spPr>
          <c:dPt>
            <c:idx val="0"/>
            <c:spPr>
              <a:solidFill>
                <a:schemeClr val="accent4"/>
              </a:solidFill>
              <a:ln cmpd="sng">
                <a:solidFill>
                  <a:srgbClr val="000000"/>
                </a:solidFill>
              </a:ln>
            </c:spPr>
          </c:dPt>
          <c:dPt>
            <c:idx val="1"/>
            <c:spPr>
              <a:solidFill>
                <a:schemeClr val="accent3"/>
              </a:solidFill>
              <a:ln cmpd="sng">
                <a:solidFill>
                  <a:srgbClr val="000000"/>
                </a:solidFill>
              </a:ln>
            </c:spPr>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solidFill>
                      <a:srgbClr val="8064A2"/>
                    </a:solidFill>
                  </a:defRPr>
                </a:pPr>
              </a:p>
            </c:txPr>
            <c:showLegendKey val="0"/>
            <c:showVal val="1"/>
            <c:showCatName val="0"/>
            <c:showSerName val="0"/>
            <c:showPercent val="0"/>
            <c:showBubbleSize val="0"/>
          </c:dLbls>
          <c:cat>
            <c:strRef>
              <c:f>'PLAN DE MEJORAMIENTO'!$E$132:$F$132</c:f>
            </c:strRef>
          </c:cat>
          <c:val>
            <c:numRef>
              <c:f>'PLAN DE MEJORAMIENTO'!$E$142:$F$142</c:f>
              <c:numCache/>
            </c:numRef>
          </c:val>
        </c:ser>
        <c:axId val="1829901858"/>
        <c:axId val="1230916196"/>
      </c:barChart>
      <c:catAx>
        <c:axId val="182990185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230916196"/>
      </c:catAx>
      <c:valAx>
        <c:axId val="12309161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829901858"/>
      </c:valAx>
    </c:plotArea>
    <c:plotVisOnly val="1"/>
  </c:chart>
</c:chartSpace>
</file>

<file path=xl/charts/chart6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PARTICIPACIÓN Y CONVIVENCIA</c:v>
          </c:tx>
          <c:spPr>
            <a:solidFill>
              <a:schemeClr val="accent4"/>
            </a:solidFill>
            <a:ln cmpd="sng">
              <a:solidFill>
                <a:srgbClr val="000000"/>
              </a:solidFill>
            </a:ln>
          </c:spPr>
          <c:dPt>
            <c:idx val="1"/>
            <c:spPr>
              <a:solidFill>
                <a:schemeClr val="accent3"/>
              </a:solidFill>
              <a:ln cmpd="sng">
                <a:solidFill>
                  <a:srgbClr val="000000"/>
                </a:solidFill>
              </a:ln>
            </c:spPr>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solidFill>
                      <a:srgbClr val="8064A2"/>
                    </a:solidFill>
                  </a:defRPr>
                </a:pPr>
              </a:p>
            </c:txPr>
            <c:showLegendKey val="0"/>
            <c:showVal val="1"/>
            <c:showCatName val="0"/>
            <c:showSerName val="0"/>
            <c:showPercent val="0"/>
            <c:showBubbleSize val="0"/>
          </c:dLbls>
          <c:cat>
            <c:strRef>
              <c:f>'PLAN DE MEJORAMIENTO'!$E$132:$F$132</c:f>
            </c:strRef>
          </c:cat>
          <c:val>
            <c:numRef>
              <c:f>'PLAN DE MEJORAMIENTO'!$E$146:$F$146</c:f>
              <c:numCache/>
            </c:numRef>
          </c:val>
        </c:ser>
        <c:axId val="1322689617"/>
        <c:axId val="1732482150"/>
      </c:barChart>
      <c:catAx>
        <c:axId val="13226896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1732482150"/>
      </c:catAx>
      <c:valAx>
        <c:axId val="17324821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1322689617"/>
      </c:valAx>
    </c:plotArea>
    <c:plotVisOnly val="1"/>
  </c:chart>
</c:chartSpace>
</file>

<file path=xl/charts/chart6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PREVENCIÓN DE RIESGOS</c:v>
          </c:tx>
          <c:spPr>
            <a:solidFill>
              <a:schemeClr val="accent1"/>
            </a:solidFill>
            <a:ln cmpd="sng">
              <a:solidFill>
                <a:srgbClr val="000000"/>
              </a:solidFill>
            </a:ln>
          </c:spPr>
          <c:dPt>
            <c:idx val="0"/>
            <c:spPr>
              <a:solidFill>
                <a:schemeClr val="accent4"/>
              </a:solidFill>
              <a:ln cmpd="sng">
                <a:solidFill>
                  <a:srgbClr val="000000"/>
                </a:solidFill>
              </a:ln>
            </c:spPr>
          </c:dPt>
          <c:dPt>
            <c:idx val="1"/>
            <c:spPr>
              <a:solidFill>
                <a:schemeClr val="accent3"/>
              </a:solidFill>
              <a:ln cmpd="sng">
                <a:solidFill>
                  <a:srgbClr val="000000"/>
                </a:solidFill>
              </a:ln>
            </c:spPr>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solidFill>
                      <a:srgbClr val="8064A2"/>
                    </a:solidFill>
                  </a:defRPr>
                </a:pPr>
              </a:p>
            </c:txPr>
            <c:showLegendKey val="0"/>
            <c:showVal val="1"/>
            <c:showCatName val="0"/>
            <c:showSerName val="0"/>
            <c:showPercent val="0"/>
            <c:showBubbleSize val="0"/>
          </c:dLbls>
          <c:cat>
            <c:strRef>
              <c:f>'PLAN DE MEJORAMIENTO'!$E$132:$F$132</c:f>
            </c:strRef>
          </c:cat>
          <c:val>
            <c:numRef>
              <c:f>'PLAN DE MEJORAMIENTO'!$E$150:$F$150</c:f>
              <c:numCache/>
            </c:numRef>
          </c:val>
        </c:ser>
        <c:axId val="809161977"/>
        <c:axId val="984196871"/>
      </c:barChart>
      <c:catAx>
        <c:axId val="8091619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100">
                <a:solidFill>
                  <a:srgbClr val="C00000"/>
                </a:solidFill>
                <a:latin typeface="+mn-lt"/>
              </a:defRPr>
            </a:pPr>
          </a:p>
        </c:txPr>
        <c:crossAx val="984196871"/>
      </c:catAx>
      <c:valAx>
        <c:axId val="98419687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800">
                <a:solidFill>
                  <a:srgbClr val="C00000"/>
                </a:solidFill>
                <a:latin typeface="+mn-lt"/>
              </a:defRPr>
            </a:pPr>
          </a:p>
        </c:txPr>
        <c:crossAx val="809161977"/>
      </c:valAx>
    </c:plotArea>
    <c:plotVisOnly val="1"/>
  </c:chart>
</c:chartSpace>
</file>

<file path=xl/charts/chart6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DIRECTIVA</c:v>
          </c:tx>
          <c:spPr>
            <a:solidFill>
              <a:schemeClr val="accent1"/>
            </a:solidFill>
            <a:ln cmpd="sng">
              <a:solidFill>
                <a:srgbClr val="000000"/>
              </a:solidFill>
            </a:ln>
          </c:spPr>
          <c:dPt>
            <c:idx val="0"/>
            <c:spPr>
              <a:solidFill>
                <a:schemeClr val="accent6"/>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600">
                      <a:solidFill>
                        <a:srgbClr val="F79646"/>
                      </a:solidFill>
                    </a:defRPr>
                  </a:pPr>
                </a:p>
              </c:txPr>
              <c:showLegendKey val="0"/>
              <c:showVal val="1"/>
              <c:showCatName val="0"/>
              <c:showSerName val="0"/>
              <c:showPercent val="0"/>
              <c:showBubbleSize val="0"/>
            </c:dLbl>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MEJORAMIENTO'!$E$5:$F$5</c:f>
            </c:strRef>
          </c:cat>
          <c:val>
            <c:numRef>
              <c:f>'PLAN DE MEJORAMIENTO'!$E$46:$F$46</c:f>
              <c:numCache/>
            </c:numRef>
          </c:val>
        </c:ser>
        <c:axId val="857199385"/>
        <c:axId val="1091348215"/>
      </c:barChart>
      <c:catAx>
        <c:axId val="8571993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1091348215"/>
      </c:catAx>
      <c:valAx>
        <c:axId val="109134821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857199385"/>
      </c:valAx>
    </c:plotArea>
    <c:plotVisOnly val="1"/>
  </c:chart>
</c:chartSpace>
</file>

<file path=xl/charts/chart6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ACADÉMICA</c:v>
          </c:tx>
          <c:spPr>
            <a:solidFill>
              <a:schemeClr val="accent1"/>
            </a:solidFill>
            <a:ln cmpd="sng">
              <a:solidFill>
                <a:srgbClr val="000000"/>
              </a:solidFill>
            </a:ln>
          </c:spPr>
          <c:dPt>
            <c:idx val="1"/>
            <c:spPr>
              <a:solidFill>
                <a:schemeClr val="accent3"/>
              </a:solidFill>
              <a:ln cmpd="sng">
                <a:solidFill>
                  <a:srgbClr val="000000"/>
                </a:solidFill>
              </a:ln>
            </c:spPr>
          </c:dPt>
          <c:dPt>
            <c:idx val="0"/>
          </c:dPt>
          <c:dLbls>
            <c:dLbl>
              <c:idx val="1"/>
              <c:numFmt formatCode="General" sourceLinked="1"/>
              <c:txPr>
                <a:bodyPr/>
                <a:lstStyle/>
                <a:p>
                  <a:pPr lvl="0">
                    <a:defRPr b="1" i="0" sz="1600">
                      <a:solidFill>
                        <a:srgbClr val="9BBB59"/>
                      </a:solidFill>
                    </a:defRPr>
                  </a:pPr>
                </a:p>
              </c:txPr>
              <c:showLegendKey val="0"/>
              <c:showVal val="1"/>
              <c:showCatName val="0"/>
              <c:showSerName val="0"/>
              <c:showPercent val="0"/>
              <c:showBubbleSize val="0"/>
            </c:dLbl>
            <c:dLbl>
              <c:idx val="0"/>
              <c:numFmt formatCode="General" sourceLinked="1"/>
              <c:txPr>
                <a:bodyPr/>
                <a:lstStyle/>
                <a:p>
                  <a:pPr lvl="0">
                    <a:defRPr b="1" i="0" sz="1600">
                      <a:solidFill>
                        <a:srgbClr val="9BBB59"/>
                      </a:solidFill>
                    </a:defRPr>
                  </a:pPr>
                </a:p>
              </c:txPr>
              <c:showLegendKey val="0"/>
              <c:showVal val="1"/>
              <c:showCatName val="0"/>
              <c:showSerName val="0"/>
              <c:showPercent val="0"/>
              <c:showBubbleSize val="0"/>
            </c:dLbl>
            <c:numFmt formatCode="General" sourceLinked="1"/>
            <c:txPr>
              <a:bodyPr/>
              <a:lstStyle/>
              <a:p>
                <a:pPr lvl="0">
                  <a:defRPr b="1" i="0" sz="1600"/>
                </a:pPr>
              </a:p>
            </c:txPr>
            <c:showLegendKey val="0"/>
            <c:showVal val="1"/>
            <c:showCatName val="0"/>
            <c:showSerName val="0"/>
            <c:showPercent val="0"/>
            <c:showBubbleSize val="0"/>
          </c:dLbls>
          <c:cat>
            <c:strRef>
              <c:f>'PLAN DE MEJORAMIENTO'!$E$156:$F$156</c:f>
            </c:strRef>
          </c:cat>
          <c:val>
            <c:numRef>
              <c:f>'PLAN DE MEJORAMIENTO'!$E$158:$F$158</c:f>
              <c:numCache/>
            </c:numRef>
          </c:val>
        </c:ser>
        <c:axId val="1039719093"/>
        <c:axId val="1942593963"/>
      </c:barChart>
      <c:catAx>
        <c:axId val="10397190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1942593963"/>
      </c:catAx>
      <c:valAx>
        <c:axId val="194259396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1039719093"/>
      </c:valAx>
    </c:plotArea>
    <c:plotVisOnly val="1"/>
  </c:chart>
</c:chartSpace>
</file>

<file path=xl/charts/chart6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ADMINISTRATIVA Y FINANCIERA</c:v>
          </c:tx>
          <c:spPr>
            <a:solidFill>
              <a:schemeClr val="accent1"/>
            </a:solidFill>
            <a:ln cmpd="sng">
              <a:solidFill>
                <a:srgbClr val="000000"/>
              </a:solidFill>
            </a:ln>
          </c:spPr>
          <c:dPt>
            <c:idx val="0"/>
            <c:spPr>
              <a:solidFill>
                <a:schemeClr val="accent3"/>
              </a:solidFill>
              <a:ln cmpd="sng">
                <a:solidFill>
                  <a:srgbClr val="000000"/>
                </a:solidFill>
              </a:ln>
            </c:spPr>
          </c:dPt>
          <c:dPt>
            <c:idx val="1"/>
            <c:spPr>
              <a:solidFill>
                <a:schemeClr val="accent3"/>
              </a:solidFill>
              <a:ln cmpd="sng">
                <a:solidFill>
                  <a:srgbClr val="000000"/>
                </a:solidFill>
              </a:ln>
            </c:spPr>
          </c:dPt>
          <c:dLbls>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MEJORAMIENTO'!$E$156:$F$156</c:f>
            </c:strRef>
          </c:cat>
          <c:val>
            <c:numRef>
              <c:f>'PLAN DE MEJORAMIENTO'!$E$159:$F$159</c:f>
              <c:numCache/>
            </c:numRef>
          </c:val>
        </c:ser>
        <c:axId val="1387772920"/>
        <c:axId val="1470032189"/>
      </c:barChart>
      <c:catAx>
        <c:axId val="138777292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1470032189"/>
      </c:catAx>
      <c:valAx>
        <c:axId val="147003218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1387772920"/>
      </c:valAx>
    </c:plotArea>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'AUTOEVALUACIÓN'!$J$38:$J$46</c:f>
            </c:strRef>
          </c:cat>
          <c:val>
            <c:numRef>
              <c:f>'AUTOEVALUACIÓN'!$K$38:$K$46</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'AUTOEVALUACIÓN'!$J$38:$J$46</c:f>
            </c:strRef>
          </c:cat>
          <c:val>
            <c:numRef>
              <c:f>'AUTOEVALUACIÓN'!$L$38:$L$46</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'AUTOEVALUACIÓN'!$J$38:$J$46</c:f>
            </c:strRef>
          </c:cat>
          <c:val>
            <c:numRef>
              <c:f>'AUTOEVALUACIÓN'!$M$38:$M$46</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'AUTOEVALUACIÓN'!$J$38:$J$46</c:f>
            </c:strRef>
          </c:cat>
          <c:val>
            <c:numRef>
              <c:f>'AUTOEVALUACIÓN'!$N$38:$N$46</c:f>
              <c:numCache/>
            </c:numRef>
          </c:val>
        </c:ser>
        <c:axId val="153461588"/>
        <c:axId val="2009573005"/>
      </c:barChart>
      <c:catAx>
        <c:axId val="1534615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2009573005"/>
      </c:catAx>
      <c:valAx>
        <c:axId val="20095730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53461588"/>
      </c:valAx>
    </c:plotArea>
    <c:plotVisOnly val="1"/>
  </c:chart>
</c:chartSpace>
</file>

<file path=xl/charts/chart7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LA COMUNIDAD</c:v>
          </c:tx>
          <c:spPr>
            <a:solidFill>
              <a:schemeClr val="accent1"/>
            </a:solidFill>
            <a:ln cmpd="sng">
              <a:solidFill>
                <a:srgbClr val="000000"/>
              </a:solidFill>
            </a:ln>
          </c:spPr>
          <c:dPt>
            <c:idx val="0"/>
            <c:spPr>
              <a:solidFill>
                <a:schemeClr val="accent4"/>
              </a:solidFill>
              <a:ln cmpd="sng">
                <a:solidFill>
                  <a:srgbClr val="000000"/>
                </a:solidFill>
              </a:ln>
            </c:spPr>
          </c:dPt>
          <c:dPt>
            <c:idx val="1"/>
            <c:spPr>
              <a:solidFill>
                <a:schemeClr val="accent3"/>
              </a:solidFill>
              <a:ln cmpd="sng">
                <a:solidFill>
                  <a:srgbClr val="000000"/>
                </a:solidFill>
              </a:ln>
            </c:spPr>
          </c:dPt>
          <c:dLbls>
            <c:dLbl>
              <c:idx val="0"/>
              <c:numFmt formatCode="General" sourceLinked="1"/>
              <c:txPr>
                <a:bodyPr/>
                <a:lstStyle/>
                <a:p>
                  <a:pPr lvl="0">
                    <a:defRPr b="1" i="0" sz="1600">
                      <a:solidFill>
                        <a:srgbClr val="8064A2"/>
                      </a:solidFill>
                    </a:defRPr>
                  </a:pPr>
                </a:p>
              </c:txPr>
              <c:showLegendKey val="0"/>
              <c:showVal val="1"/>
              <c:showCatName val="0"/>
              <c:showSerName val="0"/>
              <c:showPercent val="0"/>
              <c:showBubbleSize val="0"/>
            </c:dLbl>
            <c:numFmt formatCode="General" sourceLinked="1"/>
            <c:txPr>
              <a:bodyPr/>
              <a:lstStyle/>
              <a:p>
                <a:pPr lvl="0">
                  <a:defRPr b="1" i="0" sz="1600">
                    <a:solidFill>
                      <a:srgbClr val="9BBB59"/>
                    </a:solidFill>
                  </a:defRPr>
                </a:pPr>
              </a:p>
            </c:txPr>
            <c:showLegendKey val="0"/>
            <c:showVal val="1"/>
            <c:showCatName val="0"/>
            <c:showSerName val="0"/>
            <c:showPercent val="0"/>
            <c:showBubbleSize val="0"/>
          </c:dLbls>
          <c:cat>
            <c:strRef>
              <c:f>'PLAN DE MEJORAMIENTO'!$E$156:$F$156</c:f>
            </c:strRef>
          </c:cat>
          <c:val>
            <c:numRef>
              <c:f>'PLAN DE MEJORAMIENTO'!$E$160:$F$160</c:f>
              <c:numCache/>
            </c:numRef>
          </c:val>
        </c:ser>
        <c:axId val="38047912"/>
        <c:axId val="292086027"/>
      </c:barChart>
      <c:catAx>
        <c:axId val="380479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400">
                <a:solidFill>
                  <a:srgbClr val="C00000"/>
                </a:solidFill>
                <a:latin typeface="+mn-lt"/>
              </a:defRPr>
            </a:pPr>
          </a:p>
        </c:txPr>
        <c:crossAx val="292086027"/>
      </c:catAx>
      <c:valAx>
        <c:axId val="29208602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400">
                <a:solidFill>
                  <a:srgbClr val="C00000"/>
                </a:solidFill>
                <a:latin typeface="+mn-lt"/>
              </a:defRPr>
            </a:pPr>
          </a:p>
        </c:txPr>
        <c:crossAx val="38047912"/>
      </c:valAx>
    </c:plotArea>
    <c:plotVisOnly val="1"/>
  </c:chart>
</c:chartSpace>
</file>

<file path=xl/charts/chart7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DIRECCIONAMIENTO ESTRATÉGICO Y HORIZONTE INSTITUCIONAL</c:v>
          </c:tx>
          <c:spPr>
            <a:solidFill>
              <a:schemeClr val="accent6"/>
            </a:solidFill>
            <a:ln cmpd="sng">
              <a:solidFill>
                <a:srgbClr val="000000"/>
              </a:solidFill>
            </a:ln>
          </c:spPr>
          <c:dLbls>
            <c:numFmt formatCode="General" sourceLinked="1"/>
            <c:txPr>
              <a:bodyPr/>
              <a:lstStyle/>
              <a:p>
                <a:pPr lvl="0">
                  <a:defRPr b="1" i="0" sz="16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MEJORAMIENTO'!$E$10:$G$10</c:f>
              <c:numCache/>
            </c:numRef>
          </c:val>
        </c:ser>
        <c:axId val="912991761"/>
        <c:axId val="2090317181"/>
      </c:barChart>
      <c:catAx>
        <c:axId val="91299176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090317181"/>
      </c:catAx>
      <c:valAx>
        <c:axId val="20903171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912991761"/>
      </c:valAx>
    </c:plotArea>
    <c:plotVisOnly val="1"/>
  </c:chart>
</c:chartSpace>
</file>

<file path=xl/charts/chart7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ESTRATÉGICA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MEJORAMIENTO'!$E$16:$G$16</c:f>
              <c:numCache/>
            </c:numRef>
          </c:val>
        </c:ser>
        <c:axId val="24142701"/>
        <c:axId val="296819461"/>
      </c:barChart>
      <c:catAx>
        <c:axId val="241427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96819461"/>
      </c:catAx>
      <c:valAx>
        <c:axId val="29681946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4142701"/>
      </c:valAx>
    </c:plotArea>
    <c:plotVisOnly val="1"/>
  </c:chart>
</c:chartSpace>
</file>

<file path=xl/charts/chart7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GOBIERNO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MEJORAMIENTO'!$E$25:$G$25</c:f>
              <c:numCache/>
            </c:numRef>
          </c:val>
        </c:ser>
        <c:axId val="748253128"/>
        <c:axId val="814603820"/>
      </c:barChart>
      <c:catAx>
        <c:axId val="7482531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814603820"/>
      </c:catAx>
      <c:valAx>
        <c:axId val="8146038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748253128"/>
      </c:valAx>
    </c:plotArea>
    <c:plotVisOnly val="1"/>
  </c:chart>
</c:chartSpace>
</file>

<file path=xl/charts/chart7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CULTURA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MEJORAMIENTO'!$E$30:$G$30</c:f>
              <c:numCache/>
            </c:numRef>
          </c:val>
        </c:ser>
        <c:axId val="1555183832"/>
        <c:axId val="925429590"/>
      </c:barChart>
      <c:catAx>
        <c:axId val="15551838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25429590"/>
      </c:catAx>
      <c:valAx>
        <c:axId val="92542959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555183832"/>
      </c:valAx>
    </c:plotArea>
    <c:plotVisOnly val="1"/>
  </c:chart>
</c:chartSpace>
</file>

<file path=xl/charts/chart7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CLIMA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MEJORAMIENTO'!$E$40:$G$40</c:f>
              <c:numCache/>
            </c:numRef>
          </c:val>
        </c:ser>
        <c:axId val="1636940938"/>
        <c:axId val="1961171155"/>
      </c:barChart>
      <c:catAx>
        <c:axId val="163694093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961171155"/>
      </c:catAx>
      <c:valAx>
        <c:axId val="19611711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36940938"/>
      </c:valAx>
    </c:plotArea>
    <c:plotVisOnly val="1"/>
  </c:chart>
</c:chartSpace>
</file>

<file path=xl/charts/chart7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RELACIONES CON EL ENTORNO</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MEJORAMIENTO'!$E$5:$G$5</c:f>
            </c:strRef>
          </c:cat>
          <c:val>
            <c:numRef>
              <c:f>'EJECUCIÓN PLAN DE MEJORAMIENTO'!$E$45:$G$45</c:f>
              <c:numCache/>
            </c:numRef>
          </c:val>
        </c:ser>
        <c:axId val="835021960"/>
        <c:axId val="979158803"/>
      </c:barChart>
      <c:catAx>
        <c:axId val="8350219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79158803"/>
      </c:catAx>
      <c:valAx>
        <c:axId val="9791588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35021960"/>
      </c:valAx>
    </c:plotArea>
    <c:plotVisOnly val="1"/>
  </c:chart>
</c:chartSpace>
</file>

<file path=xl/charts/chart7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DISEÑO PEDAGÓGICO (CURRICULAR)</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'EJECUCIÓN PLAN DE MEJORAMIENTO'!$E$53:$G$53</c:f>
            </c:strRef>
          </c:cat>
          <c:val>
            <c:numRef>
              <c:f>'EJECUCIÓN PLAN DE MEJORAMIENTO'!$E$59:$G$59</c:f>
              <c:numCache/>
            </c:numRef>
          </c:val>
        </c:ser>
        <c:axId val="377047479"/>
        <c:axId val="1245969952"/>
      </c:barChart>
      <c:catAx>
        <c:axId val="3770474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245969952"/>
      </c:catAx>
      <c:valAx>
        <c:axId val="12459699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77047479"/>
      </c:valAx>
    </c:plotArea>
    <c:plotVisOnly val="1"/>
  </c:chart>
</c:chartSpace>
</file>

<file path=xl/charts/chart7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PRÁCTICAS PEDAGÓGICAS</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'EJECUCIÓN PLAN DE MEJORAMIENTO'!$E$53:$G$53</c:f>
            </c:strRef>
          </c:cat>
          <c:val>
            <c:numRef>
              <c:f>'EJECUCIÓN PLAN DE MEJORAMIENTO'!$E$64:$G$64</c:f>
              <c:numCache/>
            </c:numRef>
          </c:val>
        </c:ser>
        <c:axId val="467248668"/>
        <c:axId val="520870874"/>
      </c:barChart>
      <c:catAx>
        <c:axId val="4672486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520870874"/>
      </c:catAx>
      <c:valAx>
        <c:axId val="52087087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467248668"/>
      </c:valAx>
    </c:plotArea>
    <c:plotVisOnly val="1"/>
  </c:chart>
</c:chartSpace>
</file>

<file path=xl/charts/chart7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GESTIÓN DE AULA</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'EJECUCIÓN PLAN DE MEJORAMIENTO'!$E$53:$G$53</c:f>
            </c:strRef>
          </c:cat>
          <c:val>
            <c:numRef>
              <c:f>'EJECUCIÓN PLAN DE MEJORAMIENTO'!$E$69:$G$69</c:f>
              <c:numCache/>
            </c:numRef>
          </c:val>
        </c:ser>
        <c:axId val="2109096318"/>
        <c:axId val="1676409295"/>
      </c:barChart>
      <c:catAx>
        <c:axId val="21090963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76409295"/>
      </c:catAx>
      <c:valAx>
        <c:axId val="16764092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109096318"/>
      </c:valAx>
    </c:plotArea>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Padres de familia o acudientes</c:v>
          </c:tx>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'AUTOEVALUACIÓN'!$K$49:$N$49</c:f>
              <c:numCache/>
            </c:numRef>
          </c:val>
        </c:ser>
        <c:ser>
          <c:idx val="1"/>
          <c:order val="1"/>
          <c:tx>
            <c:v>Autoridades educativas</c:v>
          </c:tx>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'AUTOEVALUACIÓN'!$K$50:$N$50</c:f>
              <c:numCache/>
            </c:numRef>
          </c:val>
        </c:ser>
        <c:ser>
          <c:idx val="2"/>
          <c:order val="2"/>
          <c:tx>
            <c:v>Otras instituciones</c:v>
          </c:tx>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'AUTOEVALUACIÓN'!$K$51:$N$51</c:f>
              <c:numCache/>
            </c:numRef>
          </c:val>
        </c:ser>
        <c:ser>
          <c:idx val="3"/>
          <c:order val="3"/>
          <c:tx>
            <c:v>Sector productivo</c:v>
          </c:tx>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val>
            <c:numRef>
              <c:f>'AUTOEVALUACIÓN'!$K$52:$N$52</c:f>
              <c:numCache/>
            </c:numRef>
          </c:val>
        </c:ser>
        <c:axId val="1983237847"/>
        <c:axId val="1465104453"/>
      </c:barChart>
      <c:catAx>
        <c:axId val="198323784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465104453"/>
      </c:catAx>
      <c:valAx>
        <c:axId val="14651044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983237847"/>
      </c:valAx>
    </c:plotArea>
    <c:legend>
      <c:legendPos val="b"/>
      <c:overlay val="0"/>
      <c:txPr>
        <a:bodyPr/>
        <a:lstStyle/>
        <a:p>
          <a:pPr lvl="0">
            <a:defRPr b="0" i="0">
              <a:solidFill>
                <a:srgbClr val="1A1A1A"/>
              </a:solidFill>
              <a:latin typeface="+mn-lt"/>
            </a:defRPr>
          </a:pPr>
        </a:p>
      </c:txPr>
    </c:legend>
    <c:plotVisOnly val="1"/>
  </c:chart>
</c:chartSpace>
</file>

<file path=xl/charts/chart8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SEGUIMIENTO ACADÉMICO</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'EJECUCIÓN PLAN DE MEJORAMIENTO'!$E$53:$G$53</c:f>
            </c:strRef>
          </c:cat>
          <c:val>
            <c:numRef>
              <c:f>'EJECUCIÓN PLAN DE MEJORAMIENTO'!$E$76:$G$76</c:f>
              <c:numCache/>
            </c:numRef>
          </c:val>
        </c:ser>
        <c:axId val="1633677740"/>
        <c:axId val="1320066840"/>
      </c:barChart>
      <c:catAx>
        <c:axId val="16336777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320066840"/>
      </c:catAx>
      <c:valAx>
        <c:axId val="132006684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633677740"/>
      </c:valAx>
    </c:plotArea>
    <c:plotVisOnly val="1"/>
  </c:chart>
</c:chartSpace>
</file>

<file path=xl/charts/chart8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A LA GESTIÓN ACADÉMICA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MEJORAMIENTO'!$E$88:$G$88</c:f>
              <c:numCache/>
            </c:numRef>
          </c:val>
        </c:ser>
        <c:axId val="390643849"/>
        <c:axId val="988257107"/>
      </c:barChart>
      <c:catAx>
        <c:axId val="39064384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988257107"/>
      </c:catAx>
      <c:valAx>
        <c:axId val="98825710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390643849"/>
      </c:valAx>
    </c:plotArea>
    <c:plotVisOnly val="1"/>
  </c:chart>
</c:chartSpace>
</file>

<file path=xl/charts/chart8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ADMINISTRACIÓN DE LA PLANTA FÍSICA Y DE LOS RECURSOS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MEJORAMIENTO'!$E$96:$G$96</c:f>
              <c:numCache/>
            </c:numRef>
          </c:val>
        </c:ser>
        <c:axId val="1528433839"/>
        <c:axId val="6692995"/>
      </c:barChart>
      <c:catAx>
        <c:axId val="15284338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6692995"/>
      </c:catAx>
      <c:valAx>
        <c:axId val="66929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528433839"/>
      </c:valAx>
    </c:plotArea>
    <c:plotVisOnly val="1"/>
  </c:chart>
</c:chartSpace>
</file>

<file path=xl/charts/chart8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ADMINISTRACIÓN DE SERVICIOS COMPLEMENTARIOS</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MEJORAMIENTO'!$E$99:$G$99</c:f>
              <c:numCache/>
            </c:numRef>
          </c:val>
        </c:ser>
        <c:axId val="299575709"/>
        <c:axId val="831301764"/>
      </c:barChart>
      <c:catAx>
        <c:axId val="29957570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831301764"/>
      </c:catAx>
      <c:valAx>
        <c:axId val="83130176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99575709"/>
      </c:valAx>
    </c:plotArea>
    <c:plotVisOnly val="1"/>
  </c:chart>
</c:chartSpace>
</file>

<file path=xl/charts/chart8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TALENTO HUMANO</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MEJORAMIENTO'!$E$110:$G$110</c:f>
              <c:numCache/>
            </c:numRef>
          </c:val>
        </c:ser>
        <c:axId val="1913323732"/>
        <c:axId val="247769459"/>
      </c:barChart>
      <c:catAx>
        <c:axId val="19133237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47769459"/>
      </c:catAx>
      <c:valAx>
        <c:axId val="24776945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913323732"/>
      </c:valAx>
    </c:plotArea>
    <c:plotVisOnly val="1"/>
  </c:chart>
</c:chartSpace>
</file>

<file path=xl/charts/chart8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APOYO FINANCIERO Y CONTABLE</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MEJORAMIENTO'!$E$115:$G$115</c:f>
              <c:numCache/>
            </c:numRef>
          </c:val>
        </c:ser>
        <c:axId val="897047925"/>
        <c:axId val="2122555821"/>
      </c:barChart>
      <c:catAx>
        <c:axId val="89704792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122555821"/>
      </c:catAx>
      <c:valAx>
        <c:axId val="212255582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897047925"/>
      </c:valAx>
    </c:plotArea>
    <c:plotVisOnly val="1"/>
  </c:chart>
</c:chartSpace>
</file>

<file path=xl/charts/chart8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ACCESIBILIDAD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MEJORAMIENTO'!$E$123:$G$123</c:f>
            </c:strRef>
          </c:cat>
          <c:val>
            <c:numRef>
              <c:f>'EJECUCIÓN PLAN DE MEJORAMIENTO'!$E$128:$G$128</c:f>
              <c:numCache/>
            </c:numRef>
          </c:val>
        </c:ser>
        <c:axId val="1195270938"/>
        <c:axId val="166887652"/>
      </c:barChart>
      <c:catAx>
        <c:axId val="119527093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66887652"/>
      </c:catAx>
      <c:valAx>
        <c:axId val="1668876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95270938"/>
      </c:valAx>
    </c:plotArea>
    <c:plotVisOnly val="1"/>
  </c:chart>
</c:chartSpace>
</file>

<file path=xl/charts/chart8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PROYECCIÓN A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MEJORAMIENTO'!$E$123:$G$123</c:f>
            </c:strRef>
          </c:cat>
          <c:val>
            <c:numRef>
              <c:f>'EJECUCIÓN PLAN DE MEJORAMIENTO'!$E$133:$G$133</c:f>
              <c:numCache/>
            </c:numRef>
          </c:val>
        </c:ser>
        <c:axId val="1710744877"/>
        <c:axId val="1823741747"/>
      </c:barChart>
      <c:catAx>
        <c:axId val="17107448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23741747"/>
      </c:catAx>
      <c:valAx>
        <c:axId val="182374174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710744877"/>
      </c:valAx>
    </c:plotArea>
    <c:plotVisOnly val="1"/>
  </c:chart>
</c:chartSpace>
</file>

<file path=xl/charts/chart8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PARTICIPACIÓN Y CONVIVENCIA</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MEJORAMIENTO'!$E$123:$G$123</c:f>
            </c:strRef>
          </c:cat>
          <c:val>
            <c:numRef>
              <c:f>'EJECUCIÓN PLAN DE MEJORAMIENTO'!$E$137:$G$137</c:f>
              <c:numCache/>
            </c:numRef>
          </c:val>
        </c:ser>
        <c:axId val="245691442"/>
        <c:axId val="387295421"/>
      </c:barChart>
      <c:catAx>
        <c:axId val="2456914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387295421"/>
      </c:catAx>
      <c:valAx>
        <c:axId val="38729542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45691442"/>
      </c:valAx>
    </c:plotArea>
    <c:plotVisOnly val="1"/>
  </c:chart>
</c:chartSpace>
</file>

<file path=xl/charts/chart8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PREVENCIÓN DE RIESGOS</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MEJORAMIENTO'!$E$123:$G$123</c:f>
            </c:strRef>
          </c:cat>
          <c:val>
            <c:numRef>
              <c:f>'EJECUCIÓN PLAN DE MEJORAMIENTO'!$E$141:$G$141</c:f>
              <c:numCache/>
            </c:numRef>
          </c:val>
        </c:ser>
        <c:axId val="1545334751"/>
        <c:axId val="1829623459"/>
      </c:barChart>
      <c:catAx>
        <c:axId val="154533475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29623459"/>
      </c:catAx>
      <c:valAx>
        <c:axId val="182962345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545334751"/>
      </c:valAx>
    </c:plotArea>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'AUTOEVALUACIÓN'!$J$61:$J$65</c:f>
            </c:strRef>
          </c:cat>
          <c:val>
            <c:numRef>
              <c:f>'AUTOEVALUACIÓN'!$K$61:$K$65</c:f>
              <c:numCache/>
            </c:numRef>
          </c:val>
        </c:ser>
        <c:ser>
          <c:idx val="1"/>
          <c:order val="1"/>
          <c:spPr>
            <a:solidFill>
              <a:schemeClr val="accent2"/>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'AUTOEVALUACIÓN'!$J$61:$J$65</c:f>
            </c:strRef>
          </c:cat>
          <c:val>
            <c:numRef>
              <c:f>'AUTOEVALUACIÓN'!$L$61:$L$65</c:f>
              <c:numCache/>
            </c:numRef>
          </c:val>
        </c:ser>
        <c:ser>
          <c:idx val="2"/>
          <c:order val="2"/>
          <c:spPr>
            <a:solidFill>
              <a:schemeClr val="accent3"/>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'AUTOEVALUACIÓN'!$J$61:$J$65</c:f>
            </c:strRef>
          </c:cat>
          <c:val>
            <c:numRef>
              <c:f>'AUTOEVALUACIÓN'!$M$61:$M$65</c:f>
              <c:numCache/>
            </c:numRef>
          </c:val>
        </c:ser>
        <c:ser>
          <c:idx val="3"/>
          <c:order val="3"/>
          <c:spPr>
            <a:solidFill>
              <a:schemeClr val="accent4"/>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'AUTOEVALUACIÓN'!$J$61:$J$65</c:f>
            </c:strRef>
          </c:cat>
          <c:val>
            <c:numRef>
              <c:f>'AUTOEVALUACIÓN'!$N$61:$N$65</c:f>
              <c:numCache/>
            </c:numRef>
          </c:val>
        </c:ser>
        <c:axId val="1423518153"/>
        <c:axId val="1122321118"/>
      </c:barChart>
      <c:catAx>
        <c:axId val="142351815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a:solidFill>
                  <a:srgbClr val="000000"/>
                </a:solidFill>
                <a:latin typeface="+mn-lt"/>
              </a:defRPr>
            </a:pPr>
          </a:p>
        </c:txPr>
        <c:crossAx val="1122321118"/>
      </c:catAx>
      <c:valAx>
        <c:axId val="11223211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p>
        </c:txPr>
        <c:crossAx val="1423518153"/>
      </c:valAx>
    </c:plotArea>
    <c:plotVisOnly val="1"/>
  </c:chart>
</c:chartSpace>
</file>

<file path=xl/charts/chart9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C00000"/>
                </a:solidFill>
                <a:latin typeface="+mn-lt"/>
              </a:defRPr>
            </a:pPr>
            <a:r>
              <a:rPr b="1" i="0">
                <a:solidFill>
                  <a:srgbClr val="C00000"/>
                </a:solidFill>
                <a:latin typeface="+mn-lt"/>
              </a:rPr>
              <a:t>ESTADO DE LAS METAS GESTIÓN DIRECTIVA</a:t>
            </a:r>
          </a:p>
        </c:rich>
      </c:tx>
      <c:overlay val="0"/>
    </c:title>
    <c:plotArea>
      <c:layout/>
      <c:barChart>
        <c:barDir val="col"/>
        <c:ser>
          <c:idx val="0"/>
          <c:order val="0"/>
          <c:tx>
            <c:v>ESTADO DE METAS GESTIÓN DIRECTIVA</c:v>
          </c:tx>
          <c:spPr>
            <a:solidFill>
              <a:schemeClr val="accent6"/>
            </a:solidFill>
            <a:ln cmpd="sng">
              <a:solidFill>
                <a:srgbClr val="000000"/>
              </a:solidFill>
            </a:ln>
          </c:spPr>
          <c:dLbls>
            <c:numFmt formatCode="General" sourceLinked="1"/>
            <c:txPr>
              <a:bodyPr/>
              <a:lstStyle/>
              <a:p>
                <a:pPr lvl="0">
                  <a:defRPr b="1" i="0" sz="1800"/>
                </a:pPr>
              </a:p>
            </c:txPr>
            <c:showLegendKey val="0"/>
            <c:showVal val="1"/>
            <c:showCatName val="0"/>
            <c:showSerName val="0"/>
            <c:showPercent val="0"/>
            <c:showBubbleSize val="0"/>
          </c:dLbls>
          <c:cat>
            <c:strRef>
              <c:f>'EJECUCIÓN PLAN DE MEJORAMIENTO'!$E$5:$G$5</c:f>
            </c:strRef>
          </c:cat>
          <c:val>
            <c:numRef>
              <c:f>'EJECUCIÓN PLAN DE MEJORAMIENTO'!$E$46:$G$46</c:f>
              <c:numCache/>
            </c:numRef>
          </c:val>
        </c:ser>
        <c:axId val="1185368377"/>
        <c:axId val="1700875904"/>
      </c:barChart>
      <c:catAx>
        <c:axId val="11853683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700875904"/>
      </c:catAx>
      <c:valAx>
        <c:axId val="17008759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85368377"/>
      </c:valAx>
    </c:plotArea>
    <c:plotVisOnly val="1"/>
  </c:chart>
</c:chartSpace>
</file>

<file path=xl/charts/chart9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C00000"/>
                </a:solidFill>
                <a:latin typeface="+mn-lt"/>
              </a:defRPr>
            </a:pPr>
            <a:r>
              <a:rPr b="1" i="0">
                <a:solidFill>
                  <a:srgbClr val="C00000"/>
                </a:solidFill>
                <a:latin typeface="+mn-lt"/>
              </a:rPr>
              <a:t>ESTADO DE LAS METAS  GESTIÓN ACADÉMICA</a:t>
            </a:r>
          </a:p>
        </c:rich>
      </c:tx>
      <c:overlay val="0"/>
    </c:title>
    <c:plotArea>
      <c:layout/>
      <c:barChart>
        <c:barDir val="col"/>
        <c:ser>
          <c:idx val="0"/>
          <c:order val="0"/>
          <c:tx>
            <c:v>ESTADO DE LAS METAS DE LA GESTIÓN ACADÉMICA</c:v>
          </c:tx>
          <c:spPr>
            <a:solidFill>
              <a:schemeClr val="accent1"/>
            </a:solidFill>
            <a:ln cmpd="sng">
              <a:solidFill>
                <a:srgbClr val="000000"/>
              </a:solidFill>
            </a:ln>
          </c:spPr>
          <c:dLbls>
            <c:numFmt formatCode="General" sourceLinked="1"/>
            <c:txPr>
              <a:bodyPr/>
              <a:lstStyle/>
              <a:p>
                <a:pPr lvl="0">
                  <a:defRPr b="1" i="0" sz="1800">
                    <a:solidFill>
                      <a:srgbClr val="4F81BD"/>
                    </a:solidFill>
                  </a:defRPr>
                </a:pPr>
              </a:p>
            </c:txPr>
            <c:showLegendKey val="0"/>
            <c:showVal val="1"/>
            <c:showCatName val="0"/>
            <c:showSerName val="0"/>
            <c:showPercent val="0"/>
            <c:showBubbleSize val="0"/>
          </c:dLbls>
          <c:cat>
            <c:strRef>
              <c:f>'EJECUCIÓN PLAN DE MEJORAMIENTO'!$E$53:$G$53</c:f>
            </c:strRef>
          </c:cat>
          <c:val>
            <c:numRef>
              <c:f>'EJECUCIÓN PLAN DE MEJORAMIENTO'!$E$77:$G$77</c:f>
              <c:numCache/>
            </c:numRef>
          </c:val>
        </c:ser>
        <c:axId val="1562403142"/>
        <c:axId val="1080093570"/>
      </c:barChart>
      <c:catAx>
        <c:axId val="15624031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080093570"/>
      </c:catAx>
      <c:valAx>
        <c:axId val="10800935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800">
                <a:solidFill>
                  <a:srgbClr val="C00000"/>
                </a:solidFill>
                <a:latin typeface="+mn-lt"/>
              </a:defRPr>
            </a:pPr>
          </a:p>
        </c:txPr>
        <c:crossAx val="1562403142"/>
      </c:valAx>
    </c:plotArea>
    <c:plotVisOnly val="1"/>
  </c:chart>
</c:chartSpace>
</file>

<file path=xl/charts/chart9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ESTADO DE LAS METAS GESTIÓN ADMINISTRATIVA Y FINANCIERA</c:v>
          </c:tx>
          <c:spPr>
            <a:solidFill>
              <a:schemeClr val="accent3"/>
            </a:solidFill>
            <a:ln cmpd="sng">
              <a:solidFill>
                <a:srgbClr val="000000"/>
              </a:solidFill>
            </a:ln>
          </c:spPr>
          <c:dLbls>
            <c:numFmt formatCode="General" sourceLinked="1"/>
            <c:txPr>
              <a:bodyPr/>
              <a:lstStyle/>
              <a:p>
                <a:pPr lvl="0">
                  <a:defRPr b="1" i="0" sz="1800">
                    <a:solidFill>
                      <a:srgbClr val="9BBB59"/>
                    </a:solidFill>
                  </a:defRPr>
                </a:pPr>
              </a:p>
            </c:txPr>
            <c:showLegendKey val="0"/>
            <c:showVal val="1"/>
            <c:showCatName val="0"/>
            <c:showSerName val="0"/>
            <c:showPercent val="0"/>
            <c:showBubbleSize val="0"/>
          </c:dLbls>
          <c:cat>
            <c:strRef>
              <c:f>'EJECUCIÓN PLAN DE MEJORAMIENTO'!$E$84:$G$84</c:f>
            </c:strRef>
          </c:cat>
          <c:val>
            <c:numRef>
              <c:f>'EJECUCIÓN PLAN DE MEJORAMIENTO'!$E$116:$G$116</c:f>
              <c:numCache/>
            </c:numRef>
          </c:val>
        </c:ser>
        <c:axId val="2033027375"/>
        <c:axId val="1436743999"/>
      </c:barChart>
      <c:catAx>
        <c:axId val="20330273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436743999"/>
      </c:catAx>
      <c:valAx>
        <c:axId val="14367439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2033027375"/>
      </c:valAx>
    </c:plotArea>
    <c:plotVisOnly val="1"/>
  </c:chart>
</c:chartSpace>
</file>

<file path=xl/charts/chart9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ESTADO DE LAS METAS GESTIÓN DE LA COMUNIDAD</c:v>
          </c:tx>
          <c:spPr>
            <a:solidFill>
              <a:schemeClr val="accent4"/>
            </a:solidFill>
            <a:ln cmpd="sng">
              <a:solidFill>
                <a:srgbClr val="000000"/>
              </a:solidFill>
            </a:ln>
          </c:spPr>
          <c:dLbls>
            <c:numFmt formatCode="General" sourceLinked="1"/>
            <c:txPr>
              <a:bodyPr/>
              <a:lstStyle/>
              <a:p>
                <a:pPr lvl="0">
                  <a:defRPr b="1" i="0" sz="1800">
                    <a:solidFill>
                      <a:srgbClr val="8064A2"/>
                    </a:solidFill>
                  </a:defRPr>
                </a:pPr>
              </a:p>
            </c:txPr>
            <c:showLegendKey val="0"/>
            <c:showVal val="1"/>
            <c:showCatName val="0"/>
            <c:showSerName val="0"/>
            <c:showPercent val="0"/>
            <c:showBubbleSize val="0"/>
          </c:dLbls>
          <c:cat>
            <c:strRef>
              <c:f>'EJECUCIÓN PLAN DE MEJORAMIENTO'!$E$123:$G$123</c:f>
            </c:strRef>
          </c:cat>
          <c:val>
            <c:numRef>
              <c:f>'EJECUCIÓN PLAN DE MEJORAMIENTO'!$E$142:$G$142</c:f>
              <c:numCache/>
            </c:numRef>
          </c:val>
        </c:ser>
        <c:axId val="670097716"/>
        <c:axId val="240559843"/>
      </c:barChart>
      <c:catAx>
        <c:axId val="6700977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40559843"/>
      </c:catAx>
      <c:valAx>
        <c:axId val="24055984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670097716"/>
      </c:valAx>
    </c:plotArea>
    <c:plotVisOnly val="1"/>
  </c:chart>
</c:chartSpace>
</file>

<file path=xl/charts/chart9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ESTADO DE LAS METAS TODAS LAS GESTIONES</c:v>
          </c:tx>
          <c:spPr>
            <a:solidFill>
              <a:schemeClr val="accent1"/>
            </a:solidFill>
            <a:ln cmpd="sng">
              <a:solidFill>
                <a:srgbClr val="000000"/>
              </a:solidFill>
            </a:ln>
          </c:spPr>
          <c:dLbls>
            <c:numFmt formatCode="General" sourceLinked="1"/>
            <c:txPr>
              <a:bodyPr/>
              <a:lstStyle/>
              <a:p>
                <a:pPr lvl="0">
                  <a:defRPr b="1" i="0" sz="1800">
                    <a:solidFill>
                      <a:srgbClr val="C0504D"/>
                    </a:solidFill>
                  </a:defRPr>
                </a:pPr>
              </a:p>
            </c:txPr>
            <c:showLegendKey val="0"/>
            <c:showVal val="1"/>
            <c:showCatName val="0"/>
            <c:showSerName val="0"/>
            <c:showPercent val="0"/>
            <c:showBubbleSize val="0"/>
          </c:dLbls>
          <c:cat>
            <c:strRef>
              <c:f>'EJECUCIÓN PLAN DE MEJORAMIENTO'!$E$172:$G$172</c:f>
            </c:strRef>
          </c:cat>
          <c:val>
            <c:numRef>
              <c:f>'EJECUCIÓN PLAN DE MEJORAMIENTO'!$E$177:$G$177</c:f>
              <c:numCache/>
            </c:numRef>
          </c:val>
        </c:ser>
        <c:axId val="1109124822"/>
        <c:axId val="1386383646"/>
      </c:barChart>
      <c:catAx>
        <c:axId val="110912482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600">
                <a:solidFill>
                  <a:srgbClr val="C00000"/>
                </a:solidFill>
                <a:latin typeface="+mn-lt"/>
              </a:defRPr>
            </a:pPr>
          </a:p>
        </c:txPr>
        <c:crossAx val="1386383646"/>
      </c:catAx>
      <c:valAx>
        <c:axId val="138638364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09124822"/>
      </c:valAx>
    </c:plotArea>
    <c:plotVisOnly val="1"/>
  </c:chart>
</c:chartSpace>
</file>

<file path=xl/charts/chart9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C00000"/>
                </a:solidFill>
                <a:latin typeface="+mn-lt"/>
              </a:defRPr>
            </a:pPr>
            <a:r>
              <a:rPr b="1" i="0">
                <a:solidFill>
                  <a:srgbClr val="C00000"/>
                </a:solidFill>
                <a:latin typeface="+mn-lt"/>
              </a:rPr>
              <a:t>PROCESO DIRECCIONAMIENTO ESTRATÉGICO Y HORIZONTE INSTITUCIONAL</a:t>
            </a:r>
          </a:p>
        </c:rich>
      </c:tx>
      <c:overlay val="0"/>
    </c:title>
    <c:plotArea>
      <c:layout/>
      <c:barChart>
        <c:barDir val="col"/>
        <c:ser>
          <c:idx val="0"/>
          <c:order val="0"/>
          <c:tx>
            <c:v>DIRECCIONAMIENTO ESTRATÉGICO Y HORIZONTE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MEJORAMIENTO'!$L$10</c:f>
              <c:numCache/>
            </c:numRef>
          </c:val>
        </c:ser>
        <c:ser>
          <c:idx val="2"/>
          <c:order val="2"/>
          <c:cat>
            <c:strRef>
              <c:f>'EJECUCIÓN PLAN DE MEJORAMIENTO'!$L$5</c:f>
            </c:strRef>
          </c:cat>
          <c:val>
            <c:numRef>
              <c:f>'EJECUCIÓN PLAN DE MEJORAMIENTO'!$N$10</c:f>
              <c:numCache/>
            </c:numRef>
          </c:val>
        </c:ser>
        <c:axId val="1437204157"/>
        <c:axId val="1137127730"/>
      </c:barChart>
      <c:catAx>
        <c:axId val="14372041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137127730"/>
      </c:catAx>
      <c:valAx>
        <c:axId val="113712773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437204157"/>
      </c:valAx>
    </c:plotArea>
    <c:plotVisOnly val="1"/>
  </c:chart>
</c:chartSpace>
</file>

<file path=xl/charts/chart9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C00000"/>
                </a:solidFill>
                <a:latin typeface="+mn-lt"/>
              </a:defRPr>
            </a:pPr>
            <a:r>
              <a:rPr b="1" i="0">
                <a:solidFill>
                  <a:srgbClr val="C00000"/>
                </a:solidFill>
                <a:latin typeface="+mn-lt"/>
              </a:rPr>
              <a:t>PROCESO GESTIÓN ESTRATÉGICA</a:t>
            </a:r>
          </a:p>
        </c:rich>
      </c:tx>
      <c:overlay val="0"/>
    </c:title>
    <c:plotArea>
      <c:layout/>
      <c:barChart>
        <c:barDir val="col"/>
        <c:ser>
          <c:idx val="0"/>
          <c:order val="0"/>
          <c:tx>
            <c:v>GESTIÓN ESTRATÉGICA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MEJORAMIENTO'!$I$5:$K$5</c:f>
            </c:strRef>
          </c:cat>
          <c:val>
            <c:numRef>
              <c:f>'EJECUCIÓN PLAN DE MEJORAMIENTO'!$M$5</c:f>
              <c:numCache/>
            </c:numRef>
          </c:val>
        </c:ser>
        <c:ser>
          <c:idx val="1"/>
          <c:order val="1"/>
          <c:spPr>
            <a:solidFill>
              <a:schemeClr val="accent2"/>
            </a:solidFill>
            <a:ln cmpd="sng">
              <a:solidFill>
                <a:srgbClr val="000000"/>
              </a:solidFill>
            </a:ln>
          </c:spPr>
          <c:cat>
            <c:strRef>
              <c:f>'EJECUCIÓN PLAN DE MEJORAMIENTO'!$I$5:$K$5</c:f>
            </c:strRef>
          </c:cat>
          <c:val>
            <c:numRef>
              <c:f>'EJECUCIÓN PLAN DE MEJORAMIENTO'!$I$16:$K$16</c:f>
              <c:numCache/>
            </c:numRef>
          </c:val>
        </c:ser>
        <c:ser>
          <c:idx val="2"/>
          <c:order val="2"/>
          <c:cat>
            <c:strRef>
              <c:f>'EJECUCIÓN PLAN DE MEJORAMIENTO'!$I$5:$K$5</c:f>
            </c:strRef>
          </c:cat>
          <c:val>
            <c:numRef>
              <c:f>'EJECUCIÓN PLAN DE MEJORAMIENTO'!$M$16</c:f>
              <c:numCache/>
            </c:numRef>
          </c:val>
        </c:ser>
        <c:axId val="1157596902"/>
        <c:axId val="1801246196"/>
      </c:barChart>
      <c:catAx>
        <c:axId val="115759690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801246196"/>
      </c:catAx>
      <c:valAx>
        <c:axId val="18012461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57596902"/>
      </c:valAx>
    </c:plotArea>
    <c:plotVisOnly val="1"/>
  </c:chart>
</c:chartSpace>
</file>

<file path=xl/charts/chart9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C00000"/>
                </a:solidFill>
                <a:latin typeface="+mn-lt"/>
              </a:defRPr>
            </a:pPr>
            <a:r>
              <a:rPr b="1" i="0">
                <a:solidFill>
                  <a:srgbClr val="C00000"/>
                </a:solidFill>
                <a:latin typeface="+mn-lt"/>
              </a:rPr>
              <a:t>PROCESO GESTIÓN ESTRATÉGICA</a:t>
            </a:r>
          </a:p>
        </c:rich>
      </c:tx>
      <c:overlay val="0"/>
    </c:title>
    <c:plotArea>
      <c:layout/>
      <c:barChart>
        <c:barDir val="col"/>
        <c:ser>
          <c:idx val="0"/>
          <c:order val="0"/>
          <c:tx>
            <c:v>GESTIÓN ESTRATÉGICA</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MEJORAMIENTO'!$L$5</c:f>
            </c:strRef>
          </c:cat>
          <c:val>
            <c:numRef>
              <c:f>'EJECUCIÓN PLAN DE MEJORAMIENTO'!$N$5</c:f>
              <c:numCache/>
            </c:numRef>
          </c:val>
        </c:ser>
        <c:ser>
          <c:idx val="1"/>
          <c:order val="1"/>
          <c:spPr>
            <a:solidFill>
              <a:schemeClr val="accent2"/>
            </a:solidFill>
            <a:ln cmpd="sng">
              <a:solidFill>
                <a:srgbClr val="000000"/>
              </a:solidFill>
            </a:ln>
          </c:spPr>
          <c:cat>
            <c:strRef>
              <c:f>'EJECUCIÓN PLAN DE MEJORAMIENTO'!$L$5</c:f>
            </c:strRef>
          </c:cat>
          <c:val>
            <c:numRef>
              <c:f>'EJECUCIÓN PLAN DE MEJORAMIENTO'!$L$16</c:f>
              <c:numCache/>
            </c:numRef>
          </c:val>
        </c:ser>
        <c:ser>
          <c:idx val="2"/>
          <c:order val="2"/>
          <c:cat>
            <c:strRef>
              <c:f>'EJECUCIÓN PLAN DE MEJORAMIENTO'!$L$5</c:f>
            </c:strRef>
          </c:cat>
          <c:val>
            <c:numRef>
              <c:f>'EJECUCIÓN PLAN DE MEJORAMIENTO'!$N$16</c:f>
              <c:numCache/>
            </c:numRef>
          </c:val>
        </c:ser>
        <c:axId val="1897358734"/>
        <c:axId val="1493620870"/>
      </c:barChart>
      <c:catAx>
        <c:axId val="189735873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1493620870"/>
      </c:catAx>
      <c:valAx>
        <c:axId val="14936208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897358734"/>
      </c:valAx>
    </c:plotArea>
    <c:plotVisOnly val="1"/>
  </c:chart>
</c:chartSpace>
</file>

<file path=xl/charts/chart9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DIRECCIONAMIENTO ESTRATÉGICO Y HORIZONTE INSTITUCIONAL</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MEJORAMIENTO'!$I$10</c:f>
              <c:numCache/>
            </c:numRef>
          </c:val>
        </c:ser>
        <c:ser>
          <c:idx val="4"/>
          <c:order val="4"/>
          <c:cat>
            <c:strRef>
              <c:f>'EJECUCIÓN PLAN DE MEJORAMIENTO'!$I$5</c:f>
            </c:strRef>
          </c:cat>
          <c:val>
            <c:numRef>
              <c:f>'EJECUCIÓN PLAN DE MEJORAMIENTO'!$J$10</c:f>
              <c:numCache/>
            </c:numRef>
          </c:val>
        </c:ser>
        <c:ser>
          <c:idx val="5"/>
          <c:order val="5"/>
          <c:cat>
            <c:strRef>
              <c:f>'EJECUCIÓN PLAN DE MEJORAMIENTO'!$I$5</c:f>
            </c:strRef>
          </c:cat>
          <c:val>
            <c:numRef>
              <c:f>'EJECUCIÓN PLAN DE MEJORAMIENTO'!$K$10</c:f>
              <c:numCache/>
            </c:numRef>
          </c:val>
        </c:ser>
        <c:ser>
          <c:idx val="6"/>
          <c:order val="6"/>
          <c:cat>
            <c:strRef>
              <c:f>'EJECUCIÓN PLAN DE MEJORAMIENTO'!$I$5</c:f>
            </c:strRef>
          </c:cat>
          <c:val>
            <c:numRef>
              <c:f>'EJECUCIÓN PLAN DE MEJORAMIENTO'!$M$10</c:f>
              <c:numCache/>
            </c:numRef>
          </c:val>
        </c:ser>
        <c:axId val="118570144"/>
        <c:axId val="2135756982"/>
      </c:barChart>
      <c:catAx>
        <c:axId val="11857014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135756982"/>
      </c:catAx>
      <c:valAx>
        <c:axId val="21357569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18570144"/>
      </c:valAx>
    </c:plotArea>
    <c:plotVisOnly val="1"/>
  </c:chart>
</c:chartSpace>
</file>

<file path=xl/charts/chart9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v>PROCESO GOBIERNO ESCOLAR</c:v>
          </c:tx>
          <c:spPr>
            <a:solidFill>
              <a:schemeClr val="accent6"/>
            </a:solidFill>
            <a:ln cmpd="sng">
              <a:solidFill>
                <a:srgbClr val="000000"/>
              </a:solidFill>
            </a:ln>
          </c:spPr>
          <c:dLbls>
            <c:numFmt formatCode="General" sourceLinked="1"/>
            <c:txPr>
              <a:bodyPr/>
              <a:lstStyle/>
              <a:p>
                <a:pPr lvl="0">
                  <a:defRPr b="1" i="0" sz="1800">
                    <a:solidFill>
                      <a:srgbClr val="F79646"/>
                    </a:solidFill>
                  </a:defRPr>
                </a:pPr>
              </a:p>
            </c:txPr>
            <c:showLegendKey val="0"/>
            <c:showVal val="1"/>
            <c:showCatName val="0"/>
            <c:showSerName val="0"/>
            <c:showPercent val="0"/>
            <c:showBubbleSize val="0"/>
          </c:dLbls>
          <c:cat>
            <c:strRef>
              <c:f>'EJECUCIÓN PLAN DE MEJORAMIENTO'!$I$5</c:f>
            </c:strRef>
          </c:cat>
          <c:val>
            <c:numRef>
              <c:f>'EJECUCIÓN PLAN DE MEJORAMIENTO'!$J$5</c:f>
              <c:numCache/>
            </c:numRef>
          </c:val>
        </c:ser>
        <c:ser>
          <c:idx val="1"/>
          <c:order val="1"/>
          <c:spPr>
            <a:solidFill>
              <a:schemeClr val="accent2"/>
            </a:solidFill>
            <a:ln cmpd="sng">
              <a:solidFill>
                <a:srgbClr val="000000"/>
              </a:solidFill>
            </a:ln>
          </c:spPr>
          <c:cat>
            <c:strRef>
              <c:f>'EJECUCIÓN PLAN DE MEJORAMIENTO'!$I$5</c:f>
            </c:strRef>
          </c:cat>
          <c:val>
            <c:numRef>
              <c:f>'EJECUCIÓN PLAN DE MEJORAMIENTO'!$K$5</c:f>
              <c:numCache/>
            </c:numRef>
          </c:val>
        </c:ser>
        <c:ser>
          <c:idx val="2"/>
          <c:order val="2"/>
          <c:spPr>
            <a:solidFill>
              <a:schemeClr val="accent3"/>
            </a:solidFill>
            <a:ln cmpd="sng">
              <a:solidFill>
                <a:srgbClr val="000000"/>
              </a:solidFill>
            </a:ln>
          </c:spPr>
          <c:cat>
            <c:strRef>
              <c:f>'EJECUCIÓN PLAN DE MEJORAMIENTO'!$I$5</c:f>
            </c:strRef>
          </c:cat>
          <c:val>
            <c:numRef>
              <c:f>'EJECUCIÓN PLAN DE MEJORAMIENTO'!$M$5</c:f>
              <c:numCache/>
            </c:numRef>
          </c:val>
        </c:ser>
        <c:ser>
          <c:idx val="3"/>
          <c:order val="3"/>
          <c:spPr>
            <a:solidFill>
              <a:schemeClr val="accent4"/>
            </a:solidFill>
            <a:ln cmpd="sng">
              <a:solidFill>
                <a:srgbClr val="000000"/>
              </a:solidFill>
            </a:ln>
          </c:spPr>
          <c:cat>
            <c:strRef>
              <c:f>'EJECUCIÓN PLAN DE MEJORAMIENTO'!$I$5</c:f>
            </c:strRef>
          </c:cat>
          <c:val>
            <c:numRef>
              <c:f>'EJECUCIÓN PLAN DE MEJORAMIENTO'!$I$25</c:f>
              <c:numCache/>
            </c:numRef>
          </c:val>
        </c:ser>
        <c:ser>
          <c:idx val="4"/>
          <c:order val="4"/>
          <c:cat>
            <c:strRef>
              <c:f>'EJECUCIÓN PLAN DE MEJORAMIENTO'!$I$5</c:f>
            </c:strRef>
          </c:cat>
          <c:val>
            <c:numRef>
              <c:f>'EJECUCIÓN PLAN DE MEJORAMIENTO'!$J$25</c:f>
              <c:numCache/>
            </c:numRef>
          </c:val>
        </c:ser>
        <c:ser>
          <c:idx val="5"/>
          <c:order val="5"/>
          <c:cat>
            <c:strRef>
              <c:f>'EJECUCIÓN PLAN DE MEJORAMIENTO'!$I$5</c:f>
            </c:strRef>
          </c:cat>
          <c:val>
            <c:numRef>
              <c:f>'EJECUCIÓN PLAN DE MEJORAMIENTO'!$K$25</c:f>
              <c:numCache/>
            </c:numRef>
          </c:val>
        </c:ser>
        <c:ser>
          <c:idx val="6"/>
          <c:order val="6"/>
          <c:cat>
            <c:strRef>
              <c:f>'EJECUCIÓN PLAN DE MEJORAMIENTO'!$I$5</c:f>
            </c:strRef>
          </c:cat>
          <c:val>
            <c:numRef>
              <c:f>'EJECUCIÓN PLAN DE MEJORAMIENTO'!$M$25</c:f>
              <c:numCache/>
            </c:numRef>
          </c:val>
        </c:ser>
        <c:axId val="1869611562"/>
        <c:axId val="219191976"/>
      </c:barChart>
      <c:catAx>
        <c:axId val="18696115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a:solidFill>
                  <a:srgbClr val="C00000"/>
                </a:solidFill>
                <a:latin typeface="+mn-lt"/>
              </a:defRPr>
            </a:pPr>
          </a:p>
        </c:txPr>
        <c:crossAx val="219191976"/>
      </c:catAx>
      <c:valAx>
        <c:axId val="21919197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a:solidFill>
                  <a:srgbClr val="C00000"/>
                </a:solidFill>
                <a:latin typeface="+mn-lt"/>
              </a:defRPr>
            </a:pPr>
          </a:p>
        </c:txPr>
        <c:crossAx val="1869611562"/>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15.xml.rels><?xml version="1.0" encoding="UTF-8" standalone="yes"?><Relationships xmlns="http://schemas.openxmlformats.org/package/2006/relationships"><Relationship Id="rId11" Type="http://schemas.openxmlformats.org/officeDocument/2006/relationships/chart" Target="../charts/chart58.xml"/><Relationship Id="rId10" Type="http://schemas.openxmlformats.org/officeDocument/2006/relationships/chart" Target="../charts/chart57.xml"/><Relationship Id="rId13" Type="http://schemas.openxmlformats.org/officeDocument/2006/relationships/chart" Target="../charts/chart60.xml"/><Relationship Id="rId12" Type="http://schemas.openxmlformats.org/officeDocument/2006/relationships/chart" Target="../charts/chart59.xml"/><Relationship Id="rId1" Type="http://schemas.openxmlformats.org/officeDocument/2006/relationships/chart" Target="../charts/chart48.xml"/><Relationship Id="rId2" Type="http://schemas.openxmlformats.org/officeDocument/2006/relationships/chart" Target="../charts/chart49.xml"/><Relationship Id="rId3" Type="http://schemas.openxmlformats.org/officeDocument/2006/relationships/chart" Target="../charts/chart50.xml"/><Relationship Id="rId4" Type="http://schemas.openxmlformats.org/officeDocument/2006/relationships/chart" Target="../charts/chart51.xml"/><Relationship Id="rId9" Type="http://schemas.openxmlformats.org/officeDocument/2006/relationships/chart" Target="../charts/chart56.xml"/><Relationship Id="rId15" Type="http://schemas.openxmlformats.org/officeDocument/2006/relationships/chart" Target="../charts/chart62.xml"/><Relationship Id="rId14" Type="http://schemas.openxmlformats.org/officeDocument/2006/relationships/chart" Target="../charts/chart61.xml"/><Relationship Id="rId17" Type="http://schemas.openxmlformats.org/officeDocument/2006/relationships/chart" Target="../charts/chart64.xml"/><Relationship Id="rId16" Type="http://schemas.openxmlformats.org/officeDocument/2006/relationships/chart" Target="../charts/chart63.xml"/><Relationship Id="rId5" Type="http://schemas.openxmlformats.org/officeDocument/2006/relationships/chart" Target="../charts/chart52.xml"/><Relationship Id="rId19" Type="http://schemas.openxmlformats.org/officeDocument/2006/relationships/chart" Target="../charts/chart66.xml"/><Relationship Id="rId6" Type="http://schemas.openxmlformats.org/officeDocument/2006/relationships/chart" Target="../charts/chart53.xml"/><Relationship Id="rId18" Type="http://schemas.openxmlformats.org/officeDocument/2006/relationships/chart" Target="../charts/chart65.xml"/><Relationship Id="rId7" Type="http://schemas.openxmlformats.org/officeDocument/2006/relationships/chart" Target="../charts/chart54.xml"/><Relationship Id="rId8"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 Id="rId3" Type="http://schemas.openxmlformats.org/officeDocument/2006/relationships/chart" Target="../charts/chart69.xml"/><Relationship Id="rId4" Type="http://schemas.openxmlformats.org/officeDocument/2006/relationships/chart" Target="../charts/chart70.xml"/></Relationships>
</file>

<file path=xl/drawings/_rels/drawing17.xml.rels><?xml version="1.0" encoding="UTF-8" standalone="yes"?><Relationships xmlns="http://schemas.openxmlformats.org/package/2006/relationships"><Relationship Id="rId11" Type="http://schemas.openxmlformats.org/officeDocument/2006/relationships/chart" Target="../charts/chart81.xml"/><Relationship Id="rId10" Type="http://schemas.openxmlformats.org/officeDocument/2006/relationships/chart" Target="../charts/chart80.xml"/><Relationship Id="rId13" Type="http://schemas.openxmlformats.org/officeDocument/2006/relationships/chart" Target="../charts/chart83.xml"/><Relationship Id="rId12" Type="http://schemas.openxmlformats.org/officeDocument/2006/relationships/chart" Target="../charts/chart82.xml"/><Relationship Id="rId1" Type="http://schemas.openxmlformats.org/officeDocument/2006/relationships/chart" Target="../charts/chart71.xml"/><Relationship Id="rId2" Type="http://schemas.openxmlformats.org/officeDocument/2006/relationships/chart" Target="../charts/chart72.xml"/><Relationship Id="rId3" Type="http://schemas.openxmlformats.org/officeDocument/2006/relationships/chart" Target="../charts/chart73.xml"/><Relationship Id="rId4" Type="http://schemas.openxmlformats.org/officeDocument/2006/relationships/chart" Target="../charts/chart74.xml"/><Relationship Id="rId9" Type="http://schemas.openxmlformats.org/officeDocument/2006/relationships/chart" Target="../charts/chart79.xml"/><Relationship Id="rId15" Type="http://schemas.openxmlformats.org/officeDocument/2006/relationships/chart" Target="../charts/chart85.xml"/><Relationship Id="rId14" Type="http://schemas.openxmlformats.org/officeDocument/2006/relationships/chart" Target="../charts/chart84.xml"/><Relationship Id="rId17" Type="http://schemas.openxmlformats.org/officeDocument/2006/relationships/chart" Target="../charts/chart87.xml"/><Relationship Id="rId16" Type="http://schemas.openxmlformats.org/officeDocument/2006/relationships/chart" Target="../charts/chart86.xml"/><Relationship Id="rId5" Type="http://schemas.openxmlformats.org/officeDocument/2006/relationships/chart" Target="../charts/chart75.xml"/><Relationship Id="rId19" Type="http://schemas.openxmlformats.org/officeDocument/2006/relationships/chart" Target="../charts/chart89.xml"/><Relationship Id="rId6" Type="http://schemas.openxmlformats.org/officeDocument/2006/relationships/chart" Target="../charts/chart76.xml"/><Relationship Id="rId18" Type="http://schemas.openxmlformats.org/officeDocument/2006/relationships/chart" Target="../charts/chart88.xml"/><Relationship Id="rId7" Type="http://schemas.openxmlformats.org/officeDocument/2006/relationships/chart" Target="../charts/chart77.xml"/><Relationship Id="rId8" Type="http://schemas.openxmlformats.org/officeDocument/2006/relationships/chart" Target="../charts/chart7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0.xml"/><Relationship Id="rId2" Type="http://schemas.openxmlformats.org/officeDocument/2006/relationships/chart" Target="../charts/chart91.xml"/><Relationship Id="rId3" Type="http://schemas.openxmlformats.org/officeDocument/2006/relationships/chart" Target="../charts/chart92.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20.xml.rels><?xml version="1.0" encoding="UTF-8" standalone="yes"?><Relationships xmlns="http://schemas.openxmlformats.org/package/2006/relationships"><Relationship Id="rId40" Type="http://schemas.openxmlformats.org/officeDocument/2006/relationships/chart" Target="../charts/chart134.xml"/><Relationship Id="rId20" Type="http://schemas.openxmlformats.org/officeDocument/2006/relationships/chart" Target="../charts/chart114.xml"/><Relationship Id="rId42" Type="http://schemas.openxmlformats.org/officeDocument/2006/relationships/chart" Target="../charts/chart136.xml"/><Relationship Id="rId41" Type="http://schemas.openxmlformats.org/officeDocument/2006/relationships/chart" Target="../charts/chart135.xml"/><Relationship Id="rId22" Type="http://schemas.openxmlformats.org/officeDocument/2006/relationships/chart" Target="../charts/chart116.xml"/><Relationship Id="rId44" Type="http://schemas.openxmlformats.org/officeDocument/2006/relationships/chart" Target="../charts/chart138.xml"/><Relationship Id="rId21" Type="http://schemas.openxmlformats.org/officeDocument/2006/relationships/chart" Target="../charts/chart115.xml"/><Relationship Id="rId43" Type="http://schemas.openxmlformats.org/officeDocument/2006/relationships/chart" Target="../charts/chart137.xml"/><Relationship Id="rId24" Type="http://schemas.openxmlformats.org/officeDocument/2006/relationships/chart" Target="../charts/chart118.xml"/><Relationship Id="rId46" Type="http://schemas.openxmlformats.org/officeDocument/2006/relationships/chart" Target="../charts/chart140.xml"/><Relationship Id="rId23" Type="http://schemas.openxmlformats.org/officeDocument/2006/relationships/chart" Target="../charts/chart117.xml"/><Relationship Id="rId45" Type="http://schemas.openxmlformats.org/officeDocument/2006/relationships/chart" Target="../charts/chart139.xml"/><Relationship Id="rId1" Type="http://schemas.openxmlformats.org/officeDocument/2006/relationships/chart" Target="../charts/chart95.xml"/><Relationship Id="rId2" Type="http://schemas.openxmlformats.org/officeDocument/2006/relationships/chart" Target="../charts/chart96.xml"/><Relationship Id="rId3" Type="http://schemas.openxmlformats.org/officeDocument/2006/relationships/chart" Target="../charts/chart97.xml"/><Relationship Id="rId4" Type="http://schemas.openxmlformats.org/officeDocument/2006/relationships/chart" Target="../charts/chart98.xml"/><Relationship Id="rId9" Type="http://schemas.openxmlformats.org/officeDocument/2006/relationships/chart" Target="../charts/chart103.xml"/><Relationship Id="rId26" Type="http://schemas.openxmlformats.org/officeDocument/2006/relationships/chart" Target="../charts/chart120.xml"/><Relationship Id="rId48" Type="http://schemas.openxmlformats.org/officeDocument/2006/relationships/chart" Target="../charts/chart142.xml"/><Relationship Id="rId25" Type="http://schemas.openxmlformats.org/officeDocument/2006/relationships/chart" Target="../charts/chart119.xml"/><Relationship Id="rId47" Type="http://schemas.openxmlformats.org/officeDocument/2006/relationships/chart" Target="../charts/chart141.xml"/><Relationship Id="rId28" Type="http://schemas.openxmlformats.org/officeDocument/2006/relationships/chart" Target="../charts/chart122.xml"/><Relationship Id="rId27" Type="http://schemas.openxmlformats.org/officeDocument/2006/relationships/chart" Target="../charts/chart121.xml"/><Relationship Id="rId5" Type="http://schemas.openxmlformats.org/officeDocument/2006/relationships/chart" Target="../charts/chart99.xml"/><Relationship Id="rId6" Type="http://schemas.openxmlformats.org/officeDocument/2006/relationships/chart" Target="../charts/chart100.xml"/><Relationship Id="rId29" Type="http://schemas.openxmlformats.org/officeDocument/2006/relationships/chart" Target="../charts/chart123.xml"/><Relationship Id="rId7" Type="http://schemas.openxmlformats.org/officeDocument/2006/relationships/chart" Target="../charts/chart101.xml"/><Relationship Id="rId8" Type="http://schemas.openxmlformats.org/officeDocument/2006/relationships/chart" Target="../charts/chart102.xml"/><Relationship Id="rId31" Type="http://schemas.openxmlformats.org/officeDocument/2006/relationships/chart" Target="../charts/chart125.xml"/><Relationship Id="rId30" Type="http://schemas.openxmlformats.org/officeDocument/2006/relationships/chart" Target="../charts/chart124.xml"/><Relationship Id="rId11" Type="http://schemas.openxmlformats.org/officeDocument/2006/relationships/chart" Target="../charts/chart105.xml"/><Relationship Id="rId33" Type="http://schemas.openxmlformats.org/officeDocument/2006/relationships/chart" Target="../charts/chart127.xml"/><Relationship Id="rId10" Type="http://schemas.openxmlformats.org/officeDocument/2006/relationships/chart" Target="../charts/chart104.xml"/><Relationship Id="rId32" Type="http://schemas.openxmlformats.org/officeDocument/2006/relationships/chart" Target="../charts/chart126.xml"/><Relationship Id="rId13" Type="http://schemas.openxmlformats.org/officeDocument/2006/relationships/chart" Target="../charts/chart107.xml"/><Relationship Id="rId35" Type="http://schemas.openxmlformats.org/officeDocument/2006/relationships/chart" Target="../charts/chart129.xml"/><Relationship Id="rId12" Type="http://schemas.openxmlformats.org/officeDocument/2006/relationships/chart" Target="../charts/chart106.xml"/><Relationship Id="rId34" Type="http://schemas.openxmlformats.org/officeDocument/2006/relationships/chart" Target="../charts/chart128.xml"/><Relationship Id="rId15" Type="http://schemas.openxmlformats.org/officeDocument/2006/relationships/chart" Target="../charts/chart109.xml"/><Relationship Id="rId37" Type="http://schemas.openxmlformats.org/officeDocument/2006/relationships/chart" Target="../charts/chart131.xml"/><Relationship Id="rId14" Type="http://schemas.openxmlformats.org/officeDocument/2006/relationships/chart" Target="../charts/chart108.xml"/><Relationship Id="rId36" Type="http://schemas.openxmlformats.org/officeDocument/2006/relationships/chart" Target="../charts/chart130.xml"/><Relationship Id="rId17" Type="http://schemas.openxmlformats.org/officeDocument/2006/relationships/chart" Target="../charts/chart111.xml"/><Relationship Id="rId39" Type="http://schemas.openxmlformats.org/officeDocument/2006/relationships/chart" Target="../charts/chart133.xml"/><Relationship Id="rId16" Type="http://schemas.openxmlformats.org/officeDocument/2006/relationships/chart" Target="../charts/chart110.xml"/><Relationship Id="rId38" Type="http://schemas.openxmlformats.org/officeDocument/2006/relationships/chart" Target="../charts/chart132.xml"/><Relationship Id="rId19" Type="http://schemas.openxmlformats.org/officeDocument/2006/relationships/chart" Target="../charts/chart113.xml"/><Relationship Id="rId18" Type="http://schemas.openxmlformats.org/officeDocument/2006/relationships/chart" Target="../charts/chart1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0" Type="http://schemas.openxmlformats.org/officeDocument/2006/relationships/image" Target="../media/image1.png"/><Relationship Id="rId11" Type="http://schemas.openxmlformats.org/officeDocument/2006/relationships/chart" Target="../charts/chart13.xml"/><Relationship Id="rId10" Type="http://schemas.openxmlformats.org/officeDocument/2006/relationships/chart" Target="../charts/chart12.xml"/><Relationship Id="rId13" Type="http://schemas.openxmlformats.org/officeDocument/2006/relationships/chart" Target="../charts/chart15.xml"/><Relationship Id="rId12" Type="http://schemas.openxmlformats.org/officeDocument/2006/relationships/chart" Target="../charts/chart14.xml"/><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 Id="rId4" Type="http://schemas.openxmlformats.org/officeDocument/2006/relationships/chart" Target="../charts/chart6.xml"/><Relationship Id="rId9" Type="http://schemas.openxmlformats.org/officeDocument/2006/relationships/chart" Target="../charts/chart11.xml"/><Relationship Id="rId15" Type="http://schemas.openxmlformats.org/officeDocument/2006/relationships/chart" Target="../charts/chart17.xml"/><Relationship Id="rId14" Type="http://schemas.openxmlformats.org/officeDocument/2006/relationships/chart" Target="../charts/chart16.xml"/><Relationship Id="rId17" Type="http://schemas.openxmlformats.org/officeDocument/2006/relationships/chart" Target="../charts/chart19.xml"/><Relationship Id="rId16" Type="http://schemas.openxmlformats.org/officeDocument/2006/relationships/chart" Target="../charts/chart18.xml"/><Relationship Id="rId5" Type="http://schemas.openxmlformats.org/officeDocument/2006/relationships/chart" Target="../charts/chart7.xml"/><Relationship Id="rId19" Type="http://schemas.openxmlformats.org/officeDocument/2006/relationships/chart" Target="../charts/chart21.xml"/><Relationship Id="rId6" Type="http://schemas.openxmlformats.org/officeDocument/2006/relationships/chart" Target="../charts/chart8.xml"/><Relationship Id="rId18" Type="http://schemas.openxmlformats.org/officeDocument/2006/relationships/chart" Target="../charts/chart20.xml"/><Relationship Id="rId7" Type="http://schemas.openxmlformats.org/officeDocument/2006/relationships/chart" Target="../charts/chart9.xml"/><Relationship Id="rId8"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1" Type="http://schemas.openxmlformats.org/officeDocument/2006/relationships/chart" Target="../charts/chart32.xml"/><Relationship Id="rId10" Type="http://schemas.openxmlformats.org/officeDocument/2006/relationships/chart" Target="../charts/chart31.xml"/><Relationship Id="rId13" Type="http://schemas.openxmlformats.org/officeDocument/2006/relationships/chart" Target="../charts/chart34.xml"/><Relationship Id="rId12" Type="http://schemas.openxmlformats.org/officeDocument/2006/relationships/chart" Target="../charts/chart33.xml"/><Relationship Id="rId1" Type="http://schemas.openxmlformats.org/officeDocument/2006/relationships/chart" Target="../charts/chart22.xml"/><Relationship Id="rId2" Type="http://schemas.openxmlformats.org/officeDocument/2006/relationships/chart" Target="../charts/chart23.xml"/><Relationship Id="rId3" Type="http://schemas.openxmlformats.org/officeDocument/2006/relationships/chart" Target="../charts/chart24.xml"/><Relationship Id="rId4" Type="http://schemas.openxmlformats.org/officeDocument/2006/relationships/chart" Target="../charts/chart25.xml"/><Relationship Id="rId9" Type="http://schemas.openxmlformats.org/officeDocument/2006/relationships/chart" Target="../charts/chart30.xml"/><Relationship Id="rId15" Type="http://schemas.openxmlformats.org/officeDocument/2006/relationships/chart" Target="../charts/chart36.xml"/><Relationship Id="rId14" Type="http://schemas.openxmlformats.org/officeDocument/2006/relationships/chart" Target="../charts/chart35.xml"/><Relationship Id="rId17" Type="http://schemas.openxmlformats.org/officeDocument/2006/relationships/chart" Target="../charts/chart38.xml"/><Relationship Id="rId16" Type="http://schemas.openxmlformats.org/officeDocument/2006/relationships/chart" Target="../charts/chart37.xml"/><Relationship Id="rId5" Type="http://schemas.openxmlformats.org/officeDocument/2006/relationships/chart" Target="../charts/chart26.xml"/><Relationship Id="rId19" Type="http://schemas.openxmlformats.org/officeDocument/2006/relationships/chart" Target="../charts/chart40.xml"/><Relationship Id="rId6" Type="http://schemas.openxmlformats.org/officeDocument/2006/relationships/chart" Target="../charts/chart27.xml"/><Relationship Id="rId18" Type="http://schemas.openxmlformats.org/officeDocument/2006/relationships/chart" Target="../charts/chart39.xml"/><Relationship Id="rId7" Type="http://schemas.openxmlformats.org/officeDocument/2006/relationships/chart" Target="../charts/chart28.xml"/><Relationship Id="rId8"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200025</xdr:colOff>
      <xdr:row>146</xdr:row>
      <xdr:rowOff>57150</xdr:rowOff>
    </xdr:from>
    <xdr:ext cx="7496175" cy="4257675"/>
    <xdr:graphicFrame>
      <xdr:nvGraphicFramePr>
        <xdr:cNvPr id="1210779734"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6</xdr:row>
      <xdr:rowOff>57150</xdr:rowOff>
    </xdr:from>
    <xdr:ext cx="7458075" cy="5057775"/>
    <xdr:graphicFrame>
      <xdr:nvGraphicFramePr>
        <xdr:cNvPr id="345721275" name="Chart 4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7</xdr:row>
      <xdr:rowOff>9525</xdr:rowOff>
    </xdr:from>
    <xdr:ext cx="7534275" cy="5095875"/>
    <xdr:graphicFrame>
      <xdr:nvGraphicFramePr>
        <xdr:cNvPr id="2095206353" name="Chart 4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7</xdr:row>
      <xdr:rowOff>28575</xdr:rowOff>
    </xdr:from>
    <xdr:ext cx="7543800" cy="5114925"/>
    <xdr:graphicFrame>
      <xdr:nvGraphicFramePr>
        <xdr:cNvPr id="757894226" name="Chart 4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5</xdr:row>
      <xdr:rowOff>123825</xdr:rowOff>
    </xdr:from>
    <xdr:ext cx="7524750" cy="5400675"/>
    <xdr:graphicFrame>
      <xdr:nvGraphicFramePr>
        <xdr:cNvPr id="1616671082" name="Chart 4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104775</xdr:colOff>
      <xdr:row>38</xdr:row>
      <xdr:rowOff>66675</xdr:rowOff>
    </xdr:from>
    <xdr:ext cx="7658100" cy="5486400"/>
    <xdr:graphicFrame>
      <xdr:nvGraphicFramePr>
        <xdr:cNvPr id="268164730" name="Chart 46"/>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5</xdr:row>
      <xdr:rowOff>161925</xdr:rowOff>
    </xdr:from>
    <xdr:ext cx="7667625" cy="5276850"/>
    <xdr:graphicFrame>
      <xdr:nvGraphicFramePr>
        <xdr:cNvPr id="678289878" name="Chart 4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4</xdr:row>
      <xdr:rowOff>0</xdr:rowOff>
    </xdr:from>
    <xdr:ext cx="4467225" cy="2657475"/>
    <xdr:graphicFrame>
      <xdr:nvGraphicFramePr>
        <xdr:cNvPr id="1452280250" name="Chart 4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352425</xdr:colOff>
      <xdr:row>4</xdr:row>
      <xdr:rowOff>19050</xdr:rowOff>
    </xdr:from>
    <xdr:ext cx="4524375" cy="2638425"/>
    <xdr:graphicFrame>
      <xdr:nvGraphicFramePr>
        <xdr:cNvPr id="387549056" name="Chart 49"/>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66675</xdr:colOff>
      <xdr:row>18</xdr:row>
      <xdr:rowOff>9525</xdr:rowOff>
    </xdr:from>
    <xdr:ext cx="4476750" cy="2600325"/>
    <xdr:graphicFrame>
      <xdr:nvGraphicFramePr>
        <xdr:cNvPr id="68691685" name="Chart 50"/>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6</xdr:col>
      <xdr:colOff>371475</xdr:colOff>
      <xdr:row>18</xdr:row>
      <xdr:rowOff>19050</xdr:rowOff>
    </xdr:from>
    <xdr:ext cx="4505325" cy="2609850"/>
    <xdr:graphicFrame>
      <xdr:nvGraphicFramePr>
        <xdr:cNvPr id="1161585473" name="Chart 51"/>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37</xdr:row>
      <xdr:rowOff>0</xdr:rowOff>
    </xdr:from>
    <xdr:ext cx="4552950" cy="2600325"/>
    <xdr:graphicFrame>
      <xdr:nvGraphicFramePr>
        <xdr:cNvPr id="442126571" name="Chart 52"/>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6</xdr:col>
      <xdr:colOff>409575</xdr:colOff>
      <xdr:row>36</xdr:row>
      <xdr:rowOff>180975</xdr:rowOff>
    </xdr:from>
    <xdr:ext cx="4514850" cy="2619375"/>
    <xdr:graphicFrame>
      <xdr:nvGraphicFramePr>
        <xdr:cNvPr id="724702705" name="Chart 53"/>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0</xdr:col>
      <xdr:colOff>0</xdr:colOff>
      <xdr:row>70</xdr:row>
      <xdr:rowOff>0</xdr:rowOff>
    </xdr:from>
    <xdr:ext cx="4591050" cy="2609850"/>
    <xdr:graphicFrame>
      <xdr:nvGraphicFramePr>
        <xdr:cNvPr id="405429205" name="Chart 54"/>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6</xdr:col>
      <xdr:colOff>390525</xdr:colOff>
      <xdr:row>70</xdr:row>
      <xdr:rowOff>0</xdr:rowOff>
    </xdr:from>
    <xdr:ext cx="4543425" cy="2609850"/>
    <xdr:graphicFrame>
      <xdr:nvGraphicFramePr>
        <xdr:cNvPr id="2121370625" name="Chart 55"/>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0</xdr:col>
      <xdr:colOff>0</xdr:colOff>
      <xdr:row>84</xdr:row>
      <xdr:rowOff>0</xdr:rowOff>
    </xdr:from>
    <xdr:ext cx="4591050" cy="2876550"/>
    <xdr:graphicFrame>
      <xdr:nvGraphicFramePr>
        <xdr:cNvPr id="522205983" name="Chart 56"/>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6</xdr:col>
      <xdr:colOff>419100</xdr:colOff>
      <xdr:row>84</xdr:row>
      <xdr:rowOff>0</xdr:rowOff>
    </xdr:from>
    <xdr:ext cx="4514850" cy="2876550"/>
    <xdr:graphicFrame>
      <xdr:nvGraphicFramePr>
        <xdr:cNvPr id="555387277" name="Chart 57"/>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0</xdr:col>
      <xdr:colOff>0</xdr:colOff>
      <xdr:row>103</xdr:row>
      <xdr:rowOff>0</xdr:rowOff>
    </xdr:from>
    <xdr:ext cx="4572000" cy="2876550"/>
    <xdr:graphicFrame>
      <xdr:nvGraphicFramePr>
        <xdr:cNvPr id="970350850" name="Chart 58"/>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6</xdr:col>
      <xdr:colOff>428625</xdr:colOff>
      <xdr:row>103</xdr:row>
      <xdr:rowOff>0</xdr:rowOff>
    </xdr:from>
    <xdr:ext cx="4486275" cy="2876550"/>
    <xdr:graphicFrame>
      <xdr:nvGraphicFramePr>
        <xdr:cNvPr id="1962831371" name="Chart 59"/>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0</xdr:col>
      <xdr:colOff>0</xdr:colOff>
      <xdr:row>118</xdr:row>
      <xdr:rowOff>0</xdr:rowOff>
    </xdr:from>
    <xdr:ext cx="4572000" cy="2571750"/>
    <xdr:graphicFrame>
      <xdr:nvGraphicFramePr>
        <xdr:cNvPr id="1542651790" name="Chart 60"/>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6</xdr:col>
      <xdr:colOff>428625</xdr:colOff>
      <xdr:row>118</xdr:row>
      <xdr:rowOff>0</xdr:rowOff>
    </xdr:from>
    <xdr:ext cx="4486275" cy="2600325"/>
    <xdr:graphicFrame>
      <xdr:nvGraphicFramePr>
        <xdr:cNvPr id="1270492552" name="Chart 61"/>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0</xdr:col>
      <xdr:colOff>0</xdr:colOff>
      <xdr:row>137</xdr:row>
      <xdr:rowOff>0</xdr:rowOff>
    </xdr:from>
    <xdr:ext cx="4610100" cy="2619375"/>
    <xdr:graphicFrame>
      <xdr:nvGraphicFramePr>
        <xdr:cNvPr id="1447278157" name="Chart 62"/>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0</xdr:col>
      <xdr:colOff>0</xdr:colOff>
      <xdr:row>169</xdr:row>
      <xdr:rowOff>0</xdr:rowOff>
    </xdr:from>
    <xdr:ext cx="4591050" cy="2876550"/>
    <xdr:graphicFrame>
      <xdr:nvGraphicFramePr>
        <xdr:cNvPr id="1721570886" name="Chart 63"/>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6</xdr:col>
      <xdr:colOff>447675</xdr:colOff>
      <xdr:row>169</xdr:row>
      <xdr:rowOff>0</xdr:rowOff>
    </xdr:from>
    <xdr:ext cx="4438650" cy="2876550"/>
    <xdr:graphicFrame>
      <xdr:nvGraphicFramePr>
        <xdr:cNvPr id="1642190656" name="Chart 64"/>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0</xdr:col>
      <xdr:colOff>0</xdr:colOff>
      <xdr:row>184</xdr:row>
      <xdr:rowOff>0</xdr:rowOff>
    </xdr:from>
    <xdr:ext cx="4591050" cy="2609850"/>
    <xdr:graphicFrame>
      <xdr:nvGraphicFramePr>
        <xdr:cNvPr id="989306673" name="Chart 65"/>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6</xdr:col>
      <xdr:colOff>457200</xdr:colOff>
      <xdr:row>184</xdr:row>
      <xdr:rowOff>0</xdr:rowOff>
    </xdr:from>
    <xdr:ext cx="4410075" cy="2609850"/>
    <xdr:graphicFrame>
      <xdr:nvGraphicFramePr>
        <xdr:cNvPr id="642649282" name="Chart 66"/>
        <xdr:cNvGraphicFramePr/>
      </xdr:nvGraphicFramePr>
      <xdr:xfrm>
        <a:off x="0" y="0"/>
        <a:ext cx="0" cy="0"/>
      </xdr:xfrm>
      <a:graphic>
        <a:graphicData uri="http://schemas.openxmlformats.org/drawingml/2006/chart">
          <c:chart r:id="rId19"/>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6</xdr:row>
      <xdr:rowOff>38100</xdr:rowOff>
    </xdr:from>
    <xdr:ext cx="8982075" cy="4876800"/>
    <xdr:graphicFrame>
      <xdr:nvGraphicFramePr>
        <xdr:cNvPr id="195499555" name="Chart 67"/>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38</xdr:row>
      <xdr:rowOff>180975</xdr:rowOff>
    </xdr:from>
    <xdr:ext cx="9163050" cy="4981575"/>
    <xdr:graphicFrame>
      <xdr:nvGraphicFramePr>
        <xdr:cNvPr id="844417112" name="Chart 68"/>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70</xdr:row>
      <xdr:rowOff>180975</xdr:rowOff>
    </xdr:from>
    <xdr:ext cx="9144000" cy="5172075"/>
    <xdr:graphicFrame>
      <xdr:nvGraphicFramePr>
        <xdr:cNvPr id="1793502210" name="Chart 69"/>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104</xdr:row>
      <xdr:rowOff>0</xdr:rowOff>
    </xdr:from>
    <xdr:ext cx="9201150" cy="5153025"/>
    <xdr:graphicFrame>
      <xdr:nvGraphicFramePr>
        <xdr:cNvPr id="1257867211" name="Chart 70"/>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xdr:row>
      <xdr:rowOff>38100</xdr:rowOff>
    </xdr:from>
    <xdr:ext cx="7077075" cy="2876550"/>
    <xdr:graphicFrame>
      <xdr:nvGraphicFramePr>
        <xdr:cNvPr id="87815305" name="Chart 7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20</xdr:row>
      <xdr:rowOff>0</xdr:rowOff>
    </xdr:from>
    <xdr:ext cx="7077075" cy="2705100"/>
    <xdr:graphicFrame>
      <xdr:nvGraphicFramePr>
        <xdr:cNvPr id="1698535604" name="Chart 7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38</xdr:row>
      <xdr:rowOff>152400</xdr:rowOff>
    </xdr:from>
    <xdr:ext cx="7096125" cy="2752725"/>
    <xdr:graphicFrame>
      <xdr:nvGraphicFramePr>
        <xdr:cNvPr id="257726163" name="Chart 7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53</xdr:row>
      <xdr:rowOff>28575</xdr:rowOff>
    </xdr:from>
    <xdr:ext cx="7096125" cy="2752725"/>
    <xdr:graphicFrame>
      <xdr:nvGraphicFramePr>
        <xdr:cNvPr id="267887441" name="Chart 74"/>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73</xdr:row>
      <xdr:rowOff>0</xdr:rowOff>
    </xdr:from>
    <xdr:ext cx="7077075" cy="2667000"/>
    <xdr:graphicFrame>
      <xdr:nvGraphicFramePr>
        <xdr:cNvPr id="248284963" name="Chart 75"/>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0</xdr:colOff>
      <xdr:row>87</xdr:row>
      <xdr:rowOff>0</xdr:rowOff>
    </xdr:from>
    <xdr:ext cx="7096125" cy="2876550"/>
    <xdr:graphicFrame>
      <xdr:nvGraphicFramePr>
        <xdr:cNvPr id="1690036685" name="Chart 76"/>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0</xdr:col>
      <xdr:colOff>0</xdr:colOff>
      <xdr:row>107</xdr:row>
      <xdr:rowOff>0</xdr:rowOff>
    </xdr:from>
    <xdr:ext cx="7077075" cy="2781300"/>
    <xdr:graphicFrame>
      <xdr:nvGraphicFramePr>
        <xdr:cNvPr id="726647992" name="Chart 77"/>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0</xdr:col>
      <xdr:colOff>0</xdr:colOff>
      <xdr:row>122</xdr:row>
      <xdr:rowOff>0</xdr:rowOff>
    </xdr:from>
    <xdr:ext cx="7058025" cy="2609850"/>
    <xdr:graphicFrame>
      <xdr:nvGraphicFramePr>
        <xdr:cNvPr id="917095180" name="Chart 78"/>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0</xdr:col>
      <xdr:colOff>0</xdr:colOff>
      <xdr:row>141</xdr:row>
      <xdr:rowOff>0</xdr:rowOff>
    </xdr:from>
    <xdr:ext cx="7058025" cy="2762250"/>
    <xdr:graphicFrame>
      <xdr:nvGraphicFramePr>
        <xdr:cNvPr id="331363344" name="Chart 79"/>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0</xdr:col>
      <xdr:colOff>0</xdr:colOff>
      <xdr:row>156</xdr:row>
      <xdr:rowOff>0</xdr:rowOff>
    </xdr:from>
    <xdr:ext cx="7038975" cy="2714625"/>
    <xdr:graphicFrame>
      <xdr:nvGraphicFramePr>
        <xdr:cNvPr id="980515867" name="Chart 80"/>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0</xdr:col>
      <xdr:colOff>0</xdr:colOff>
      <xdr:row>175</xdr:row>
      <xdr:rowOff>0</xdr:rowOff>
    </xdr:from>
    <xdr:ext cx="7038975" cy="2686050"/>
    <xdr:graphicFrame>
      <xdr:nvGraphicFramePr>
        <xdr:cNvPr id="1258803858" name="Chart 81"/>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0</xdr:col>
      <xdr:colOff>0</xdr:colOff>
      <xdr:row>189</xdr:row>
      <xdr:rowOff>0</xdr:rowOff>
    </xdr:from>
    <xdr:ext cx="7058025" cy="2876550"/>
    <xdr:graphicFrame>
      <xdr:nvGraphicFramePr>
        <xdr:cNvPr id="749628004" name="Chart 82"/>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0</xdr:col>
      <xdr:colOff>0</xdr:colOff>
      <xdr:row>209</xdr:row>
      <xdr:rowOff>0</xdr:rowOff>
    </xdr:from>
    <xdr:ext cx="7077075" cy="2724150"/>
    <xdr:graphicFrame>
      <xdr:nvGraphicFramePr>
        <xdr:cNvPr id="1267276362" name="Chart 83"/>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0</xdr:col>
      <xdr:colOff>0</xdr:colOff>
      <xdr:row>223</xdr:row>
      <xdr:rowOff>0</xdr:rowOff>
    </xdr:from>
    <xdr:ext cx="7058025" cy="2876550"/>
    <xdr:graphicFrame>
      <xdr:nvGraphicFramePr>
        <xdr:cNvPr id="1432590688" name="Chart 84"/>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0</xdr:col>
      <xdr:colOff>0</xdr:colOff>
      <xdr:row>243</xdr:row>
      <xdr:rowOff>0</xdr:rowOff>
    </xdr:from>
    <xdr:ext cx="7038975" cy="2876550"/>
    <xdr:graphicFrame>
      <xdr:nvGraphicFramePr>
        <xdr:cNvPr id="868422242" name="Chart 85"/>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0</xdr:col>
      <xdr:colOff>0</xdr:colOff>
      <xdr:row>277</xdr:row>
      <xdr:rowOff>0</xdr:rowOff>
    </xdr:from>
    <xdr:ext cx="7058025" cy="2714625"/>
    <xdr:graphicFrame>
      <xdr:nvGraphicFramePr>
        <xdr:cNvPr id="94771988" name="Chart 86"/>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0</xdr:col>
      <xdr:colOff>0</xdr:colOff>
      <xdr:row>291</xdr:row>
      <xdr:rowOff>0</xdr:rowOff>
    </xdr:from>
    <xdr:ext cx="7038975" cy="2876550"/>
    <xdr:graphicFrame>
      <xdr:nvGraphicFramePr>
        <xdr:cNvPr id="337388538" name="Chart 87"/>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0</xdr:col>
      <xdr:colOff>0</xdr:colOff>
      <xdr:row>311</xdr:row>
      <xdr:rowOff>0</xdr:rowOff>
    </xdr:from>
    <xdr:ext cx="7038975" cy="2876550"/>
    <xdr:graphicFrame>
      <xdr:nvGraphicFramePr>
        <xdr:cNvPr id="1306962206" name="Chart 88"/>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0</xdr:col>
      <xdr:colOff>0</xdr:colOff>
      <xdr:row>326</xdr:row>
      <xdr:rowOff>0</xdr:rowOff>
    </xdr:from>
    <xdr:ext cx="7038975" cy="2676525"/>
    <xdr:graphicFrame>
      <xdr:nvGraphicFramePr>
        <xdr:cNvPr id="722890789" name="Chart 89"/>
        <xdr:cNvGraphicFramePr/>
      </xdr:nvGraphicFramePr>
      <xdr:xfrm>
        <a:off x="0" y="0"/>
        <a:ext cx="0" cy="0"/>
      </xdr:xfrm>
      <a:graphic>
        <a:graphicData uri="http://schemas.openxmlformats.org/drawingml/2006/chart">
          <c:chart r:id="rId19"/>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xdr:row>
      <xdr:rowOff>0</xdr:rowOff>
    </xdr:from>
    <xdr:ext cx="7077075" cy="5562600"/>
    <xdr:graphicFrame>
      <xdr:nvGraphicFramePr>
        <xdr:cNvPr id="2021448879" name="Chart 90"/>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39</xdr:row>
      <xdr:rowOff>0</xdr:rowOff>
    </xdr:from>
    <xdr:ext cx="7077075" cy="5562600"/>
    <xdr:graphicFrame>
      <xdr:nvGraphicFramePr>
        <xdr:cNvPr id="1818361488" name="Chart 91"/>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73</xdr:row>
      <xdr:rowOff>0</xdr:rowOff>
    </xdr:from>
    <xdr:ext cx="7058025" cy="5572125"/>
    <xdr:graphicFrame>
      <xdr:nvGraphicFramePr>
        <xdr:cNvPr id="2142300886" name="Chart 92"/>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107</xdr:row>
      <xdr:rowOff>0</xdr:rowOff>
    </xdr:from>
    <xdr:ext cx="7058025" cy="5619750"/>
    <xdr:graphicFrame>
      <xdr:nvGraphicFramePr>
        <xdr:cNvPr id="468500391" name="Chart 93"/>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xdr:row>
      <xdr:rowOff>0</xdr:rowOff>
    </xdr:from>
    <xdr:ext cx="7058025" cy="5562600"/>
    <xdr:graphicFrame>
      <xdr:nvGraphicFramePr>
        <xdr:cNvPr id="2099604446" name="Chart 9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18</xdr:row>
      <xdr:rowOff>180975</xdr:rowOff>
    </xdr:from>
    <xdr:ext cx="7115175" cy="2943225"/>
    <xdr:graphicFrame>
      <xdr:nvGraphicFramePr>
        <xdr:cNvPr id="768998661" name="Chart 9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39</xdr:row>
      <xdr:rowOff>0</xdr:rowOff>
    </xdr:from>
    <xdr:ext cx="7115175" cy="2876550"/>
    <xdr:graphicFrame>
      <xdr:nvGraphicFramePr>
        <xdr:cNvPr id="1490115049" name="Chart 96"/>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54</xdr:row>
      <xdr:rowOff>0</xdr:rowOff>
    </xdr:from>
    <xdr:ext cx="7115175" cy="2743200"/>
    <xdr:graphicFrame>
      <xdr:nvGraphicFramePr>
        <xdr:cNvPr id="1454010630" name="Chart 97"/>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4</xdr:row>
      <xdr:rowOff>0</xdr:rowOff>
    </xdr:from>
    <xdr:ext cx="7115175" cy="2876550"/>
    <xdr:graphicFrame>
      <xdr:nvGraphicFramePr>
        <xdr:cNvPr id="2018709817" name="Chart 98"/>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72</xdr:row>
      <xdr:rowOff>0</xdr:rowOff>
    </xdr:from>
    <xdr:ext cx="7115175" cy="2876550"/>
    <xdr:graphicFrame>
      <xdr:nvGraphicFramePr>
        <xdr:cNvPr id="1982324838" name="Chart 99"/>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0</xdr:colOff>
      <xdr:row>87</xdr:row>
      <xdr:rowOff>0</xdr:rowOff>
    </xdr:from>
    <xdr:ext cx="7096125" cy="2876550"/>
    <xdr:graphicFrame>
      <xdr:nvGraphicFramePr>
        <xdr:cNvPr id="1994897567" name="Chart 100"/>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0</xdr:col>
      <xdr:colOff>0</xdr:colOff>
      <xdr:row>106</xdr:row>
      <xdr:rowOff>0</xdr:rowOff>
    </xdr:from>
    <xdr:ext cx="7134225" cy="2876550"/>
    <xdr:graphicFrame>
      <xdr:nvGraphicFramePr>
        <xdr:cNvPr id="1973071551" name="Chart 101"/>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0</xdr:col>
      <xdr:colOff>0</xdr:colOff>
      <xdr:row>121</xdr:row>
      <xdr:rowOff>0</xdr:rowOff>
    </xdr:from>
    <xdr:ext cx="7115175" cy="2876550"/>
    <xdr:graphicFrame>
      <xdr:nvGraphicFramePr>
        <xdr:cNvPr id="660545897" name="Chart 102"/>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0</xdr:col>
      <xdr:colOff>0</xdr:colOff>
      <xdr:row>140</xdr:row>
      <xdr:rowOff>0</xdr:rowOff>
    </xdr:from>
    <xdr:ext cx="7134225" cy="2876550"/>
    <xdr:graphicFrame>
      <xdr:nvGraphicFramePr>
        <xdr:cNvPr id="391481744" name="Chart 103"/>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0</xdr:col>
      <xdr:colOff>0</xdr:colOff>
      <xdr:row>155</xdr:row>
      <xdr:rowOff>0</xdr:rowOff>
    </xdr:from>
    <xdr:ext cx="7134225" cy="2876550"/>
    <xdr:graphicFrame>
      <xdr:nvGraphicFramePr>
        <xdr:cNvPr id="446350222" name="Chart 104"/>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0</xdr:col>
      <xdr:colOff>0</xdr:colOff>
      <xdr:row>174</xdr:row>
      <xdr:rowOff>0</xdr:rowOff>
    </xdr:from>
    <xdr:ext cx="7115175" cy="2876550"/>
    <xdr:graphicFrame>
      <xdr:nvGraphicFramePr>
        <xdr:cNvPr id="241885738" name="Chart 105"/>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0</xdr:col>
      <xdr:colOff>0</xdr:colOff>
      <xdr:row>189</xdr:row>
      <xdr:rowOff>0</xdr:rowOff>
    </xdr:from>
    <xdr:ext cx="7115175" cy="2876550"/>
    <xdr:graphicFrame>
      <xdr:nvGraphicFramePr>
        <xdr:cNvPr id="925311909" name="Chart 106"/>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0</xdr:col>
      <xdr:colOff>0</xdr:colOff>
      <xdr:row>208</xdr:row>
      <xdr:rowOff>0</xdr:rowOff>
    </xdr:from>
    <xdr:ext cx="7115175" cy="2876550"/>
    <xdr:graphicFrame>
      <xdr:nvGraphicFramePr>
        <xdr:cNvPr id="1582404069" name="Chart 107"/>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0</xdr:col>
      <xdr:colOff>0</xdr:colOff>
      <xdr:row>223</xdr:row>
      <xdr:rowOff>0</xdr:rowOff>
    </xdr:from>
    <xdr:ext cx="7115175" cy="2876550"/>
    <xdr:graphicFrame>
      <xdr:nvGraphicFramePr>
        <xdr:cNvPr id="468290601" name="Chart 108"/>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0</xdr:col>
      <xdr:colOff>0</xdr:colOff>
      <xdr:row>242</xdr:row>
      <xdr:rowOff>0</xdr:rowOff>
    </xdr:from>
    <xdr:ext cx="7115175" cy="2876550"/>
    <xdr:graphicFrame>
      <xdr:nvGraphicFramePr>
        <xdr:cNvPr id="1293525354" name="Chart 109"/>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0</xdr:col>
      <xdr:colOff>0</xdr:colOff>
      <xdr:row>256</xdr:row>
      <xdr:rowOff>180975</xdr:rowOff>
    </xdr:from>
    <xdr:ext cx="7096125" cy="2895600"/>
    <xdr:graphicFrame>
      <xdr:nvGraphicFramePr>
        <xdr:cNvPr id="491823445" name="Chart 110"/>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0</xdr:col>
      <xdr:colOff>0</xdr:colOff>
      <xdr:row>276</xdr:row>
      <xdr:rowOff>0</xdr:rowOff>
    </xdr:from>
    <xdr:ext cx="7134225" cy="2876550"/>
    <xdr:graphicFrame>
      <xdr:nvGraphicFramePr>
        <xdr:cNvPr id="233557359" name="Chart 111"/>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0</xdr:col>
      <xdr:colOff>0</xdr:colOff>
      <xdr:row>291</xdr:row>
      <xdr:rowOff>0</xdr:rowOff>
    </xdr:from>
    <xdr:ext cx="7115175" cy="2876550"/>
    <xdr:graphicFrame>
      <xdr:nvGraphicFramePr>
        <xdr:cNvPr id="1620376879" name="Chart 112"/>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0</xdr:col>
      <xdr:colOff>0</xdr:colOff>
      <xdr:row>310</xdr:row>
      <xdr:rowOff>57150</xdr:rowOff>
    </xdr:from>
    <xdr:ext cx="7115175" cy="2867025"/>
    <xdr:graphicFrame>
      <xdr:nvGraphicFramePr>
        <xdr:cNvPr id="1549665292" name="Chart 113"/>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0</xdr:col>
      <xdr:colOff>0</xdr:colOff>
      <xdr:row>325</xdr:row>
      <xdr:rowOff>0</xdr:rowOff>
    </xdr:from>
    <xdr:ext cx="7134225" cy="2876550"/>
    <xdr:graphicFrame>
      <xdr:nvGraphicFramePr>
        <xdr:cNvPr id="1811913872" name="Chart 114"/>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0</xdr:col>
      <xdr:colOff>0</xdr:colOff>
      <xdr:row>344</xdr:row>
      <xdr:rowOff>0</xdr:rowOff>
    </xdr:from>
    <xdr:ext cx="7134225" cy="2876550"/>
    <xdr:graphicFrame>
      <xdr:nvGraphicFramePr>
        <xdr:cNvPr id="223392493" name="Chart 115"/>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0</xdr:col>
      <xdr:colOff>0</xdr:colOff>
      <xdr:row>359</xdr:row>
      <xdr:rowOff>0</xdr:rowOff>
    </xdr:from>
    <xdr:ext cx="7134225" cy="2876550"/>
    <xdr:graphicFrame>
      <xdr:nvGraphicFramePr>
        <xdr:cNvPr id="1618904349" name="Chart 116"/>
        <xdr:cNvGraphicFramePr/>
      </xdr:nvGraphicFramePr>
      <xdr:xfrm>
        <a:off x="0" y="0"/>
        <a:ext cx="0" cy="0"/>
      </xdr:xfrm>
      <a:graphic>
        <a:graphicData uri="http://schemas.openxmlformats.org/drawingml/2006/chart">
          <c:chart r:id="rId22"/>
        </a:graphicData>
      </a:graphic>
    </xdr:graphicFrame>
    <xdr:clientData fLocksWithSheet="0"/>
  </xdr:oneCellAnchor>
  <xdr:oneCellAnchor>
    <xdr:from>
      <xdr:col>0</xdr:col>
      <xdr:colOff>0</xdr:colOff>
      <xdr:row>378</xdr:row>
      <xdr:rowOff>0</xdr:rowOff>
    </xdr:from>
    <xdr:ext cx="7115175" cy="2876550"/>
    <xdr:graphicFrame>
      <xdr:nvGraphicFramePr>
        <xdr:cNvPr id="455893219" name="Chart 117"/>
        <xdr:cNvGraphicFramePr/>
      </xdr:nvGraphicFramePr>
      <xdr:xfrm>
        <a:off x="0" y="0"/>
        <a:ext cx="0" cy="0"/>
      </xdr:xfrm>
      <a:graphic>
        <a:graphicData uri="http://schemas.openxmlformats.org/drawingml/2006/chart">
          <c:chart r:id="rId23"/>
        </a:graphicData>
      </a:graphic>
    </xdr:graphicFrame>
    <xdr:clientData fLocksWithSheet="0"/>
  </xdr:oneCellAnchor>
  <xdr:oneCellAnchor>
    <xdr:from>
      <xdr:col>0</xdr:col>
      <xdr:colOff>0</xdr:colOff>
      <xdr:row>393</xdr:row>
      <xdr:rowOff>0</xdr:rowOff>
    </xdr:from>
    <xdr:ext cx="7115175" cy="2876550"/>
    <xdr:graphicFrame>
      <xdr:nvGraphicFramePr>
        <xdr:cNvPr id="1823256771" name="Chart 118"/>
        <xdr:cNvGraphicFramePr/>
      </xdr:nvGraphicFramePr>
      <xdr:xfrm>
        <a:off x="0" y="0"/>
        <a:ext cx="0" cy="0"/>
      </xdr:xfrm>
      <a:graphic>
        <a:graphicData uri="http://schemas.openxmlformats.org/drawingml/2006/chart">
          <c:chart r:id="rId24"/>
        </a:graphicData>
      </a:graphic>
    </xdr:graphicFrame>
    <xdr:clientData fLocksWithSheet="0"/>
  </xdr:oneCellAnchor>
  <xdr:oneCellAnchor>
    <xdr:from>
      <xdr:col>0</xdr:col>
      <xdr:colOff>0</xdr:colOff>
      <xdr:row>412</xdr:row>
      <xdr:rowOff>0</xdr:rowOff>
    </xdr:from>
    <xdr:ext cx="7134225" cy="2876550"/>
    <xdr:graphicFrame>
      <xdr:nvGraphicFramePr>
        <xdr:cNvPr id="2132061737" name="Chart 119"/>
        <xdr:cNvGraphicFramePr/>
      </xdr:nvGraphicFramePr>
      <xdr:xfrm>
        <a:off x="0" y="0"/>
        <a:ext cx="0" cy="0"/>
      </xdr:xfrm>
      <a:graphic>
        <a:graphicData uri="http://schemas.openxmlformats.org/drawingml/2006/chart">
          <c:chart r:id="rId25"/>
        </a:graphicData>
      </a:graphic>
    </xdr:graphicFrame>
    <xdr:clientData fLocksWithSheet="0"/>
  </xdr:oneCellAnchor>
  <xdr:oneCellAnchor>
    <xdr:from>
      <xdr:col>0</xdr:col>
      <xdr:colOff>0</xdr:colOff>
      <xdr:row>427</xdr:row>
      <xdr:rowOff>0</xdr:rowOff>
    </xdr:from>
    <xdr:ext cx="7134225" cy="2876550"/>
    <xdr:graphicFrame>
      <xdr:nvGraphicFramePr>
        <xdr:cNvPr id="41478439" name="Chart 120"/>
        <xdr:cNvGraphicFramePr/>
      </xdr:nvGraphicFramePr>
      <xdr:xfrm>
        <a:off x="0" y="0"/>
        <a:ext cx="0" cy="0"/>
      </xdr:xfrm>
      <a:graphic>
        <a:graphicData uri="http://schemas.openxmlformats.org/drawingml/2006/chart">
          <c:chart r:id="rId26"/>
        </a:graphicData>
      </a:graphic>
    </xdr:graphicFrame>
    <xdr:clientData fLocksWithSheet="0"/>
  </xdr:oneCellAnchor>
  <xdr:oneCellAnchor>
    <xdr:from>
      <xdr:col>0</xdr:col>
      <xdr:colOff>0</xdr:colOff>
      <xdr:row>446</xdr:row>
      <xdr:rowOff>0</xdr:rowOff>
    </xdr:from>
    <xdr:ext cx="7115175" cy="2876550"/>
    <xdr:graphicFrame>
      <xdr:nvGraphicFramePr>
        <xdr:cNvPr id="245199629" name="Chart 121"/>
        <xdr:cNvGraphicFramePr/>
      </xdr:nvGraphicFramePr>
      <xdr:xfrm>
        <a:off x="0" y="0"/>
        <a:ext cx="0" cy="0"/>
      </xdr:xfrm>
      <a:graphic>
        <a:graphicData uri="http://schemas.openxmlformats.org/drawingml/2006/chart">
          <c:chart r:id="rId27"/>
        </a:graphicData>
      </a:graphic>
    </xdr:graphicFrame>
    <xdr:clientData fLocksWithSheet="0"/>
  </xdr:oneCellAnchor>
  <xdr:oneCellAnchor>
    <xdr:from>
      <xdr:col>0</xdr:col>
      <xdr:colOff>0</xdr:colOff>
      <xdr:row>461</xdr:row>
      <xdr:rowOff>0</xdr:rowOff>
    </xdr:from>
    <xdr:ext cx="7115175" cy="2876550"/>
    <xdr:graphicFrame>
      <xdr:nvGraphicFramePr>
        <xdr:cNvPr id="1466423489" name="Chart 122"/>
        <xdr:cNvGraphicFramePr/>
      </xdr:nvGraphicFramePr>
      <xdr:xfrm>
        <a:off x="0" y="0"/>
        <a:ext cx="0" cy="0"/>
      </xdr:xfrm>
      <a:graphic>
        <a:graphicData uri="http://schemas.openxmlformats.org/drawingml/2006/chart">
          <c:chart r:id="rId28"/>
        </a:graphicData>
      </a:graphic>
    </xdr:graphicFrame>
    <xdr:clientData fLocksWithSheet="0"/>
  </xdr:oneCellAnchor>
  <xdr:oneCellAnchor>
    <xdr:from>
      <xdr:col>0</xdr:col>
      <xdr:colOff>0</xdr:colOff>
      <xdr:row>480</xdr:row>
      <xdr:rowOff>0</xdr:rowOff>
    </xdr:from>
    <xdr:ext cx="7096125" cy="2876550"/>
    <xdr:graphicFrame>
      <xdr:nvGraphicFramePr>
        <xdr:cNvPr id="1063278803" name="Chart 123"/>
        <xdr:cNvGraphicFramePr/>
      </xdr:nvGraphicFramePr>
      <xdr:xfrm>
        <a:off x="0" y="0"/>
        <a:ext cx="0" cy="0"/>
      </xdr:xfrm>
      <a:graphic>
        <a:graphicData uri="http://schemas.openxmlformats.org/drawingml/2006/chart">
          <c:chart r:id="rId29"/>
        </a:graphicData>
      </a:graphic>
    </xdr:graphicFrame>
    <xdr:clientData fLocksWithSheet="0"/>
  </xdr:oneCellAnchor>
  <xdr:oneCellAnchor>
    <xdr:from>
      <xdr:col>0</xdr:col>
      <xdr:colOff>0</xdr:colOff>
      <xdr:row>495</xdr:row>
      <xdr:rowOff>0</xdr:rowOff>
    </xdr:from>
    <xdr:ext cx="7096125" cy="2876550"/>
    <xdr:graphicFrame>
      <xdr:nvGraphicFramePr>
        <xdr:cNvPr id="245907894" name="Chart 124"/>
        <xdr:cNvGraphicFramePr/>
      </xdr:nvGraphicFramePr>
      <xdr:xfrm>
        <a:off x="0" y="0"/>
        <a:ext cx="0" cy="0"/>
      </xdr:xfrm>
      <a:graphic>
        <a:graphicData uri="http://schemas.openxmlformats.org/drawingml/2006/chart">
          <c:chart r:id="rId30"/>
        </a:graphicData>
      </a:graphic>
    </xdr:graphicFrame>
    <xdr:clientData fLocksWithSheet="0"/>
  </xdr:oneCellAnchor>
  <xdr:oneCellAnchor>
    <xdr:from>
      <xdr:col>0</xdr:col>
      <xdr:colOff>0</xdr:colOff>
      <xdr:row>514</xdr:row>
      <xdr:rowOff>0</xdr:rowOff>
    </xdr:from>
    <xdr:ext cx="7115175" cy="2876550"/>
    <xdr:graphicFrame>
      <xdr:nvGraphicFramePr>
        <xdr:cNvPr id="1125967494" name="Chart 125"/>
        <xdr:cNvGraphicFramePr/>
      </xdr:nvGraphicFramePr>
      <xdr:xfrm>
        <a:off x="0" y="0"/>
        <a:ext cx="0" cy="0"/>
      </xdr:xfrm>
      <a:graphic>
        <a:graphicData uri="http://schemas.openxmlformats.org/drawingml/2006/chart">
          <c:chart r:id="rId31"/>
        </a:graphicData>
      </a:graphic>
    </xdr:graphicFrame>
    <xdr:clientData fLocksWithSheet="0"/>
  </xdr:oneCellAnchor>
  <xdr:oneCellAnchor>
    <xdr:from>
      <xdr:col>0</xdr:col>
      <xdr:colOff>0</xdr:colOff>
      <xdr:row>529</xdr:row>
      <xdr:rowOff>0</xdr:rowOff>
    </xdr:from>
    <xdr:ext cx="7115175" cy="2876550"/>
    <xdr:graphicFrame>
      <xdr:nvGraphicFramePr>
        <xdr:cNvPr id="2020925063" name="Chart 126"/>
        <xdr:cNvGraphicFramePr/>
      </xdr:nvGraphicFramePr>
      <xdr:xfrm>
        <a:off x="0" y="0"/>
        <a:ext cx="0" cy="0"/>
      </xdr:xfrm>
      <a:graphic>
        <a:graphicData uri="http://schemas.openxmlformats.org/drawingml/2006/chart">
          <c:chart r:id="rId32"/>
        </a:graphicData>
      </a:graphic>
    </xdr:graphicFrame>
    <xdr:clientData fLocksWithSheet="0"/>
  </xdr:oneCellAnchor>
  <xdr:oneCellAnchor>
    <xdr:from>
      <xdr:col>0</xdr:col>
      <xdr:colOff>0</xdr:colOff>
      <xdr:row>548</xdr:row>
      <xdr:rowOff>0</xdr:rowOff>
    </xdr:from>
    <xdr:ext cx="7134225" cy="2876550"/>
    <xdr:graphicFrame>
      <xdr:nvGraphicFramePr>
        <xdr:cNvPr id="628267821" name="Chart 127"/>
        <xdr:cNvGraphicFramePr/>
      </xdr:nvGraphicFramePr>
      <xdr:xfrm>
        <a:off x="0" y="0"/>
        <a:ext cx="0" cy="0"/>
      </xdr:xfrm>
      <a:graphic>
        <a:graphicData uri="http://schemas.openxmlformats.org/drawingml/2006/chart">
          <c:chart r:id="rId33"/>
        </a:graphicData>
      </a:graphic>
    </xdr:graphicFrame>
    <xdr:clientData fLocksWithSheet="0"/>
  </xdr:oneCellAnchor>
  <xdr:oneCellAnchor>
    <xdr:from>
      <xdr:col>0</xdr:col>
      <xdr:colOff>0</xdr:colOff>
      <xdr:row>563</xdr:row>
      <xdr:rowOff>0</xdr:rowOff>
    </xdr:from>
    <xdr:ext cx="7115175" cy="2876550"/>
    <xdr:graphicFrame>
      <xdr:nvGraphicFramePr>
        <xdr:cNvPr id="439229488" name="Chart 128"/>
        <xdr:cNvGraphicFramePr/>
      </xdr:nvGraphicFramePr>
      <xdr:xfrm>
        <a:off x="0" y="0"/>
        <a:ext cx="0" cy="0"/>
      </xdr:xfrm>
      <a:graphic>
        <a:graphicData uri="http://schemas.openxmlformats.org/drawingml/2006/chart">
          <c:chart r:id="rId34"/>
        </a:graphicData>
      </a:graphic>
    </xdr:graphicFrame>
    <xdr:clientData fLocksWithSheet="0"/>
  </xdr:oneCellAnchor>
  <xdr:oneCellAnchor>
    <xdr:from>
      <xdr:col>0</xdr:col>
      <xdr:colOff>0</xdr:colOff>
      <xdr:row>582</xdr:row>
      <xdr:rowOff>0</xdr:rowOff>
    </xdr:from>
    <xdr:ext cx="7134225" cy="2876550"/>
    <xdr:graphicFrame>
      <xdr:nvGraphicFramePr>
        <xdr:cNvPr id="1734627030" name="Chart 129"/>
        <xdr:cNvGraphicFramePr/>
      </xdr:nvGraphicFramePr>
      <xdr:xfrm>
        <a:off x="0" y="0"/>
        <a:ext cx="0" cy="0"/>
      </xdr:xfrm>
      <a:graphic>
        <a:graphicData uri="http://schemas.openxmlformats.org/drawingml/2006/chart">
          <c:chart r:id="rId35"/>
        </a:graphicData>
      </a:graphic>
    </xdr:graphicFrame>
    <xdr:clientData fLocksWithSheet="0"/>
  </xdr:oneCellAnchor>
  <xdr:oneCellAnchor>
    <xdr:from>
      <xdr:col>0</xdr:col>
      <xdr:colOff>0</xdr:colOff>
      <xdr:row>597</xdr:row>
      <xdr:rowOff>0</xdr:rowOff>
    </xdr:from>
    <xdr:ext cx="7115175" cy="2876550"/>
    <xdr:graphicFrame>
      <xdr:nvGraphicFramePr>
        <xdr:cNvPr id="114192900" name="Chart 130"/>
        <xdr:cNvGraphicFramePr/>
      </xdr:nvGraphicFramePr>
      <xdr:xfrm>
        <a:off x="0" y="0"/>
        <a:ext cx="0" cy="0"/>
      </xdr:xfrm>
      <a:graphic>
        <a:graphicData uri="http://schemas.openxmlformats.org/drawingml/2006/chart">
          <c:chart r:id="rId36"/>
        </a:graphicData>
      </a:graphic>
    </xdr:graphicFrame>
    <xdr:clientData fLocksWithSheet="0"/>
  </xdr:oneCellAnchor>
  <xdr:oneCellAnchor>
    <xdr:from>
      <xdr:col>0</xdr:col>
      <xdr:colOff>0</xdr:colOff>
      <xdr:row>616</xdr:row>
      <xdr:rowOff>0</xdr:rowOff>
    </xdr:from>
    <xdr:ext cx="7134225" cy="2876550"/>
    <xdr:graphicFrame>
      <xdr:nvGraphicFramePr>
        <xdr:cNvPr id="1447933574" name="Chart 131"/>
        <xdr:cNvGraphicFramePr/>
      </xdr:nvGraphicFramePr>
      <xdr:xfrm>
        <a:off x="0" y="0"/>
        <a:ext cx="0" cy="0"/>
      </xdr:xfrm>
      <a:graphic>
        <a:graphicData uri="http://schemas.openxmlformats.org/drawingml/2006/chart">
          <c:chart r:id="rId37"/>
        </a:graphicData>
      </a:graphic>
    </xdr:graphicFrame>
    <xdr:clientData fLocksWithSheet="0"/>
  </xdr:oneCellAnchor>
  <xdr:oneCellAnchor>
    <xdr:from>
      <xdr:col>0</xdr:col>
      <xdr:colOff>0</xdr:colOff>
      <xdr:row>631</xdr:row>
      <xdr:rowOff>0</xdr:rowOff>
    </xdr:from>
    <xdr:ext cx="7134225" cy="2876550"/>
    <xdr:graphicFrame>
      <xdr:nvGraphicFramePr>
        <xdr:cNvPr id="712951575" name="Chart 132"/>
        <xdr:cNvGraphicFramePr/>
      </xdr:nvGraphicFramePr>
      <xdr:xfrm>
        <a:off x="0" y="0"/>
        <a:ext cx="0" cy="0"/>
      </xdr:xfrm>
      <a:graphic>
        <a:graphicData uri="http://schemas.openxmlformats.org/drawingml/2006/chart">
          <c:chart r:id="rId38"/>
        </a:graphicData>
      </a:graphic>
    </xdr:graphicFrame>
    <xdr:clientData fLocksWithSheet="0"/>
  </xdr:oneCellAnchor>
  <xdr:oneCellAnchor>
    <xdr:from>
      <xdr:col>0</xdr:col>
      <xdr:colOff>0</xdr:colOff>
      <xdr:row>650</xdr:row>
      <xdr:rowOff>0</xdr:rowOff>
    </xdr:from>
    <xdr:ext cx="7134225" cy="2876550"/>
    <xdr:graphicFrame>
      <xdr:nvGraphicFramePr>
        <xdr:cNvPr id="1466401509" name="Chart 133"/>
        <xdr:cNvGraphicFramePr/>
      </xdr:nvGraphicFramePr>
      <xdr:xfrm>
        <a:off x="0" y="0"/>
        <a:ext cx="0" cy="0"/>
      </xdr:xfrm>
      <a:graphic>
        <a:graphicData uri="http://schemas.openxmlformats.org/drawingml/2006/chart">
          <c:chart r:id="rId39"/>
        </a:graphicData>
      </a:graphic>
    </xdr:graphicFrame>
    <xdr:clientData fLocksWithSheet="0"/>
  </xdr:oneCellAnchor>
  <xdr:oneCellAnchor>
    <xdr:from>
      <xdr:col>0</xdr:col>
      <xdr:colOff>0</xdr:colOff>
      <xdr:row>665</xdr:row>
      <xdr:rowOff>0</xdr:rowOff>
    </xdr:from>
    <xdr:ext cx="7115175" cy="2876550"/>
    <xdr:graphicFrame>
      <xdr:nvGraphicFramePr>
        <xdr:cNvPr id="1388112212" name="Chart 134"/>
        <xdr:cNvGraphicFramePr/>
      </xdr:nvGraphicFramePr>
      <xdr:xfrm>
        <a:off x="0" y="0"/>
        <a:ext cx="0" cy="0"/>
      </xdr:xfrm>
      <a:graphic>
        <a:graphicData uri="http://schemas.openxmlformats.org/drawingml/2006/chart">
          <c:chart r:id="rId40"/>
        </a:graphicData>
      </a:graphic>
    </xdr:graphicFrame>
    <xdr:clientData fLocksWithSheet="0"/>
  </xdr:oneCellAnchor>
  <xdr:oneCellAnchor>
    <xdr:from>
      <xdr:col>0</xdr:col>
      <xdr:colOff>0</xdr:colOff>
      <xdr:row>684</xdr:row>
      <xdr:rowOff>0</xdr:rowOff>
    </xdr:from>
    <xdr:ext cx="7115175" cy="2876550"/>
    <xdr:graphicFrame>
      <xdr:nvGraphicFramePr>
        <xdr:cNvPr id="2080650549" name="Chart 135"/>
        <xdr:cNvGraphicFramePr/>
      </xdr:nvGraphicFramePr>
      <xdr:xfrm>
        <a:off x="0" y="0"/>
        <a:ext cx="0" cy="0"/>
      </xdr:xfrm>
      <a:graphic>
        <a:graphicData uri="http://schemas.openxmlformats.org/drawingml/2006/chart">
          <c:chart r:id="rId41"/>
        </a:graphicData>
      </a:graphic>
    </xdr:graphicFrame>
    <xdr:clientData fLocksWithSheet="0"/>
  </xdr:oneCellAnchor>
  <xdr:oneCellAnchor>
    <xdr:from>
      <xdr:col>0</xdr:col>
      <xdr:colOff>0</xdr:colOff>
      <xdr:row>699</xdr:row>
      <xdr:rowOff>0</xdr:rowOff>
    </xdr:from>
    <xdr:ext cx="7115175" cy="2876550"/>
    <xdr:graphicFrame>
      <xdr:nvGraphicFramePr>
        <xdr:cNvPr id="1566360915" name="Chart 136"/>
        <xdr:cNvGraphicFramePr/>
      </xdr:nvGraphicFramePr>
      <xdr:xfrm>
        <a:off x="0" y="0"/>
        <a:ext cx="0" cy="0"/>
      </xdr:xfrm>
      <a:graphic>
        <a:graphicData uri="http://schemas.openxmlformats.org/drawingml/2006/chart">
          <c:chart r:id="rId42"/>
        </a:graphicData>
      </a:graphic>
    </xdr:graphicFrame>
    <xdr:clientData fLocksWithSheet="0"/>
  </xdr:oneCellAnchor>
  <xdr:oneCellAnchor>
    <xdr:from>
      <xdr:col>0</xdr:col>
      <xdr:colOff>0</xdr:colOff>
      <xdr:row>718</xdr:row>
      <xdr:rowOff>0</xdr:rowOff>
    </xdr:from>
    <xdr:ext cx="7134225" cy="2876550"/>
    <xdr:graphicFrame>
      <xdr:nvGraphicFramePr>
        <xdr:cNvPr id="217539332" name="Chart 137"/>
        <xdr:cNvGraphicFramePr/>
      </xdr:nvGraphicFramePr>
      <xdr:xfrm>
        <a:off x="0" y="0"/>
        <a:ext cx="0" cy="0"/>
      </xdr:xfrm>
      <a:graphic>
        <a:graphicData uri="http://schemas.openxmlformats.org/drawingml/2006/chart">
          <c:chart r:id="rId43"/>
        </a:graphicData>
      </a:graphic>
    </xdr:graphicFrame>
    <xdr:clientData fLocksWithSheet="0"/>
  </xdr:oneCellAnchor>
  <xdr:oneCellAnchor>
    <xdr:from>
      <xdr:col>0</xdr:col>
      <xdr:colOff>0</xdr:colOff>
      <xdr:row>733</xdr:row>
      <xdr:rowOff>0</xdr:rowOff>
    </xdr:from>
    <xdr:ext cx="7134225" cy="2876550"/>
    <xdr:graphicFrame>
      <xdr:nvGraphicFramePr>
        <xdr:cNvPr id="1280157341" name="Chart 138"/>
        <xdr:cNvGraphicFramePr/>
      </xdr:nvGraphicFramePr>
      <xdr:xfrm>
        <a:off x="0" y="0"/>
        <a:ext cx="0" cy="0"/>
      </xdr:xfrm>
      <a:graphic>
        <a:graphicData uri="http://schemas.openxmlformats.org/drawingml/2006/chart">
          <c:chart r:id="rId44"/>
        </a:graphicData>
      </a:graphic>
    </xdr:graphicFrame>
    <xdr:clientData fLocksWithSheet="0"/>
  </xdr:oneCellAnchor>
  <xdr:oneCellAnchor>
    <xdr:from>
      <xdr:col>0</xdr:col>
      <xdr:colOff>0</xdr:colOff>
      <xdr:row>752</xdr:row>
      <xdr:rowOff>0</xdr:rowOff>
    </xdr:from>
    <xdr:ext cx="7115175" cy="2876550"/>
    <xdr:graphicFrame>
      <xdr:nvGraphicFramePr>
        <xdr:cNvPr id="1320862898" name="Chart 139"/>
        <xdr:cNvGraphicFramePr/>
      </xdr:nvGraphicFramePr>
      <xdr:xfrm>
        <a:off x="0" y="0"/>
        <a:ext cx="0" cy="0"/>
      </xdr:xfrm>
      <a:graphic>
        <a:graphicData uri="http://schemas.openxmlformats.org/drawingml/2006/chart">
          <c:chart r:id="rId45"/>
        </a:graphicData>
      </a:graphic>
    </xdr:graphicFrame>
    <xdr:clientData fLocksWithSheet="0"/>
  </xdr:oneCellAnchor>
  <xdr:oneCellAnchor>
    <xdr:from>
      <xdr:col>0</xdr:col>
      <xdr:colOff>0</xdr:colOff>
      <xdr:row>767</xdr:row>
      <xdr:rowOff>0</xdr:rowOff>
    </xdr:from>
    <xdr:ext cx="7134225" cy="2876550"/>
    <xdr:graphicFrame>
      <xdr:nvGraphicFramePr>
        <xdr:cNvPr id="622291190" name="Chart 140"/>
        <xdr:cNvGraphicFramePr/>
      </xdr:nvGraphicFramePr>
      <xdr:xfrm>
        <a:off x="0" y="0"/>
        <a:ext cx="0" cy="0"/>
      </xdr:xfrm>
      <a:graphic>
        <a:graphicData uri="http://schemas.openxmlformats.org/drawingml/2006/chart">
          <c:chart r:id="rId46"/>
        </a:graphicData>
      </a:graphic>
    </xdr:graphicFrame>
    <xdr:clientData fLocksWithSheet="0"/>
  </xdr:oneCellAnchor>
  <xdr:oneCellAnchor>
    <xdr:from>
      <xdr:col>0</xdr:col>
      <xdr:colOff>0</xdr:colOff>
      <xdr:row>786</xdr:row>
      <xdr:rowOff>0</xdr:rowOff>
    </xdr:from>
    <xdr:ext cx="7115175" cy="2876550"/>
    <xdr:graphicFrame>
      <xdr:nvGraphicFramePr>
        <xdr:cNvPr id="2139096638" name="Chart 141"/>
        <xdr:cNvGraphicFramePr/>
      </xdr:nvGraphicFramePr>
      <xdr:xfrm>
        <a:off x="0" y="0"/>
        <a:ext cx="0" cy="0"/>
      </xdr:xfrm>
      <a:graphic>
        <a:graphicData uri="http://schemas.openxmlformats.org/drawingml/2006/chart">
          <c:chart r:id="rId47"/>
        </a:graphicData>
      </a:graphic>
    </xdr:graphicFrame>
    <xdr:clientData fLocksWithSheet="0"/>
  </xdr:oneCellAnchor>
  <xdr:oneCellAnchor>
    <xdr:from>
      <xdr:col>0</xdr:col>
      <xdr:colOff>0</xdr:colOff>
      <xdr:row>801</xdr:row>
      <xdr:rowOff>0</xdr:rowOff>
    </xdr:from>
    <xdr:ext cx="7096125" cy="2876550"/>
    <xdr:graphicFrame>
      <xdr:nvGraphicFramePr>
        <xdr:cNvPr id="773335190" name="Chart 142"/>
        <xdr:cNvGraphicFramePr/>
      </xdr:nvGraphicFramePr>
      <xdr:xfrm>
        <a:off x="0" y="0"/>
        <a:ext cx="0" cy="0"/>
      </xdr:xfrm>
      <a:graphic>
        <a:graphicData uri="http://schemas.openxmlformats.org/drawingml/2006/chart">
          <c:chart r:id="rId48"/>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7</xdr:row>
      <xdr:rowOff>57150</xdr:rowOff>
    </xdr:from>
    <xdr:ext cx="7496175" cy="4981575"/>
    <xdr:graphicFrame>
      <xdr:nvGraphicFramePr>
        <xdr:cNvPr id="854815285"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57150</xdr:colOff>
      <xdr:row>4</xdr:row>
      <xdr:rowOff>171450</xdr:rowOff>
    </xdr:from>
    <xdr:ext cx="7096125" cy="2371725"/>
    <xdr:graphicFrame>
      <xdr:nvGraphicFramePr>
        <xdr:cNvPr id="1812759409" name="Chart 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17</xdr:col>
      <xdr:colOff>47625</xdr:colOff>
      <xdr:row>10</xdr:row>
      <xdr:rowOff>9525</xdr:rowOff>
    </xdr:from>
    <xdr:ext cx="7105650" cy="2105025"/>
    <xdr:graphicFrame>
      <xdr:nvGraphicFramePr>
        <xdr:cNvPr id="47265774" name="Chart 4"/>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17</xdr:col>
      <xdr:colOff>9525</xdr:colOff>
      <xdr:row>15</xdr:row>
      <xdr:rowOff>76200</xdr:rowOff>
    </xdr:from>
    <xdr:ext cx="7086600" cy="5991225"/>
    <xdr:graphicFrame>
      <xdr:nvGraphicFramePr>
        <xdr:cNvPr id="1542884586" name="Chart 5"/>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17</xdr:col>
      <xdr:colOff>66675</xdr:colOff>
      <xdr:row>31</xdr:row>
      <xdr:rowOff>38100</xdr:rowOff>
    </xdr:from>
    <xdr:ext cx="7029450" cy="5114925"/>
    <xdr:graphicFrame>
      <xdr:nvGraphicFramePr>
        <xdr:cNvPr id="2082752447" name="Chart 6"/>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17</xdr:col>
      <xdr:colOff>38100</xdr:colOff>
      <xdr:row>37</xdr:row>
      <xdr:rowOff>66675</xdr:rowOff>
    </xdr:from>
    <xdr:ext cx="7077075" cy="3495675"/>
    <xdr:graphicFrame>
      <xdr:nvGraphicFramePr>
        <xdr:cNvPr id="953829813" name="Chart 7"/>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17</xdr:col>
      <xdr:colOff>47625</xdr:colOff>
      <xdr:row>48</xdr:row>
      <xdr:rowOff>28575</xdr:rowOff>
    </xdr:from>
    <xdr:ext cx="7067550" cy="1962150"/>
    <xdr:graphicFrame>
      <xdr:nvGraphicFramePr>
        <xdr:cNvPr id="1453815855" name="Chart 8"/>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17</xdr:col>
      <xdr:colOff>104775</xdr:colOff>
      <xdr:row>60</xdr:row>
      <xdr:rowOff>133350</xdr:rowOff>
    </xdr:from>
    <xdr:ext cx="7029450" cy="3133725"/>
    <xdr:graphicFrame>
      <xdr:nvGraphicFramePr>
        <xdr:cNvPr id="387665342" name="Chart 9"/>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17</xdr:col>
      <xdr:colOff>123825</xdr:colOff>
      <xdr:row>67</xdr:row>
      <xdr:rowOff>19050</xdr:rowOff>
    </xdr:from>
    <xdr:ext cx="7000875" cy="1314450"/>
    <xdr:graphicFrame>
      <xdr:nvGraphicFramePr>
        <xdr:cNvPr id="63079405" name="Chart 10"/>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17</xdr:col>
      <xdr:colOff>104775</xdr:colOff>
      <xdr:row>73</xdr:row>
      <xdr:rowOff>47625</xdr:rowOff>
    </xdr:from>
    <xdr:ext cx="6991350" cy="1962150"/>
    <xdr:graphicFrame>
      <xdr:nvGraphicFramePr>
        <xdr:cNvPr id="1110191802" name="Chart 11"/>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17</xdr:col>
      <xdr:colOff>133350</xdr:colOff>
      <xdr:row>79</xdr:row>
      <xdr:rowOff>95250</xdr:rowOff>
    </xdr:from>
    <xdr:ext cx="6962775" cy="2743200"/>
    <xdr:graphicFrame>
      <xdr:nvGraphicFramePr>
        <xdr:cNvPr id="246244284" name="Chart 12"/>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17</xdr:col>
      <xdr:colOff>161925</xdr:colOff>
      <xdr:row>93</xdr:row>
      <xdr:rowOff>38100</xdr:rowOff>
    </xdr:from>
    <xdr:ext cx="6962775" cy="2352675"/>
    <xdr:graphicFrame>
      <xdr:nvGraphicFramePr>
        <xdr:cNvPr id="877587942" name="Chart 13"/>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17</xdr:col>
      <xdr:colOff>114300</xdr:colOff>
      <xdr:row>99</xdr:row>
      <xdr:rowOff>371475</xdr:rowOff>
    </xdr:from>
    <xdr:ext cx="7019925" cy="2209800"/>
    <xdr:graphicFrame>
      <xdr:nvGraphicFramePr>
        <xdr:cNvPr id="206002168" name="Chart 14"/>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17</xdr:col>
      <xdr:colOff>66675</xdr:colOff>
      <xdr:row>107</xdr:row>
      <xdr:rowOff>28575</xdr:rowOff>
    </xdr:from>
    <xdr:ext cx="7058025" cy="1647825"/>
    <xdr:graphicFrame>
      <xdr:nvGraphicFramePr>
        <xdr:cNvPr id="1072633208" name="Chart 15"/>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17</xdr:col>
      <xdr:colOff>47625</xdr:colOff>
      <xdr:row>111</xdr:row>
      <xdr:rowOff>361950</xdr:rowOff>
    </xdr:from>
    <xdr:ext cx="7077075" cy="4143375"/>
    <xdr:graphicFrame>
      <xdr:nvGraphicFramePr>
        <xdr:cNvPr id="2145914435" name="Chart 16"/>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17</xdr:col>
      <xdr:colOff>66675</xdr:colOff>
      <xdr:row>123</xdr:row>
      <xdr:rowOff>85725</xdr:rowOff>
    </xdr:from>
    <xdr:ext cx="7058025" cy="2114550"/>
    <xdr:graphicFrame>
      <xdr:nvGraphicFramePr>
        <xdr:cNvPr id="1956314920" name="Chart 17"/>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17</xdr:col>
      <xdr:colOff>47625</xdr:colOff>
      <xdr:row>135</xdr:row>
      <xdr:rowOff>76200</xdr:rowOff>
    </xdr:from>
    <xdr:ext cx="7067550" cy="2457450"/>
    <xdr:graphicFrame>
      <xdr:nvGraphicFramePr>
        <xdr:cNvPr id="1210968851" name="Chart 18"/>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17</xdr:col>
      <xdr:colOff>47625</xdr:colOff>
      <xdr:row>141</xdr:row>
      <xdr:rowOff>57150</xdr:rowOff>
    </xdr:from>
    <xdr:ext cx="7067550" cy="1647825"/>
    <xdr:graphicFrame>
      <xdr:nvGraphicFramePr>
        <xdr:cNvPr id="1782539125" name="Chart 19"/>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17</xdr:col>
      <xdr:colOff>76200</xdr:colOff>
      <xdr:row>145</xdr:row>
      <xdr:rowOff>66675</xdr:rowOff>
    </xdr:from>
    <xdr:ext cx="7038975" cy="1933575"/>
    <xdr:graphicFrame>
      <xdr:nvGraphicFramePr>
        <xdr:cNvPr id="800268556" name="Chart 20"/>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17</xdr:col>
      <xdr:colOff>57150</xdr:colOff>
      <xdr:row>149</xdr:row>
      <xdr:rowOff>561975</xdr:rowOff>
    </xdr:from>
    <xdr:ext cx="7058025" cy="2486025"/>
    <xdr:graphicFrame>
      <xdr:nvGraphicFramePr>
        <xdr:cNvPr id="1176495456" name="Chart 21"/>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6</xdr:col>
      <xdr:colOff>85725</xdr:colOff>
      <xdr:row>180</xdr:row>
      <xdr:rowOff>38100</xdr:rowOff>
    </xdr:from>
    <xdr:ext cx="3609975" cy="1476375"/>
    <xdr:pic>
      <xdr:nvPicPr>
        <xdr:cNvPr id="0" name="image1.png"/>
        <xdr:cNvPicPr preferRelativeResize="0"/>
      </xdr:nvPicPr>
      <xdr:blipFill>
        <a:blip cstate="print" r:embed="rId20"/>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76200</xdr:rowOff>
    </xdr:from>
    <xdr:ext cx="1238250" cy="647700"/>
    <xdr:pic>
      <xdr:nvPicPr>
        <xdr:cNvPr descr="escudo piedecuest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28575</xdr:colOff>
      <xdr:row>154</xdr:row>
      <xdr:rowOff>19050</xdr:rowOff>
    </xdr:from>
    <xdr:ext cx="2228850" cy="962025"/>
    <xdr:grpSp>
      <xdr:nvGrpSpPr>
        <xdr:cNvPr id="2" name="Shape 2"/>
        <xdr:cNvGrpSpPr/>
      </xdr:nvGrpSpPr>
      <xdr:grpSpPr>
        <a:xfrm>
          <a:off x="4231575" y="3298988"/>
          <a:ext cx="2228850" cy="962025"/>
          <a:chOff x="4231575" y="3298988"/>
          <a:chExt cx="2228850" cy="962025"/>
        </a:xfrm>
      </xdr:grpSpPr>
      <xdr:grpSp>
        <xdr:nvGrpSpPr>
          <xdr:cNvPr id="3" name="Shape 3"/>
          <xdr:cNvGrpSpPr/>
        </xdr:nvGrpSpPr>
        <xdr:grpSpPr>
          <a:xfrm>
            <a:off x="4231575" y="3298988"/>
            <a:ext cx="2228850" cy="962025"/>
            <a:chOff x="4231575" y="3298988"/>
            <a:chExt cx="2228850" cy="962025"/>
          </a:xfrm>
        </xdr:grpSpPr>
        <xdr:sp>
          <xdr:nvSpPr>
            <xdr:cNvPr id="4" name="Shape 4"/>
            <xdr:cNvSpPr/>
          </xdr:nvSpPr>
          <xdr:spPr>
            <a:xfrm>
              <a:off x="4231575" y="3298988"/>
              <a:ext cx="2228850" cy="962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4231575" y="3298988"/>
              <a:ext cx="2228850" cy="962025"/>
              <a:chOff x="3943351" y="68722875"/>
              <a:chExt cx="4257674" cy="1609725"/>
            </a:xfrm>
          </xdr:grpSpPr>
          <xdr:sp>
            <xdr:nvSpPr>
              <xdr:cNvPr id="6" name="Shape 6"/>
              <xdr:cNvSpPr/>
            </xdr:nvSpPr>
            <xdr:spPr>
              <a:xfrm>
                <a:off x="3943351" y="68722875"/>
                <a:ext cx="4257650" cy="16097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7" name="Shape 7"/>
              <xdr:cNvSpPr/>
            </xdr:nvSpPr>
            <xdr:spPr>
              <a:xfrm>
                <a:off x="6181725" y="68722875"/>
                <a:ext cx="2019300" cy="16097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8" name="Shape 8"/>
              <xdr:cNvSpPr/>
            </xdr:nvSpPr>
            <xdr:spPr>
              <a:xfrm>
                <a:off x="3943351" y="68732400"/>
                <a:ext cx="2219324" cy="1600199"/>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grp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xdr:row>
      <xdr:rowOff>0</xdr:rowOff>
    </xdr:from>
    <xdr:ext cx="9163050" cy="2600325"/>
    <xdr:graphicFrame>
      <xdr:nvGraphicFramePr>
        <xdr:cNvPr id="1977039652" name="Chart 2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18</xdr:row>
      <xdr:rowOff>85725</xdr:rowOff>
    </xdr:from>
    <xdr:ext cx="9163050" cy="2714625"/>
    <xdr:graphicFrame>
      <xdr:nvGraphicFramePr>
        <xdr:cNvPr id="94361071" name="Chart 23"/>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37</xdr:row>
      <xdr:rowOff>104775</xdr:rowOff>
    </xdr:from>
    <xdr:ext cx="9124950" cy="2667000"/>
    <xdr:graphicFrame>
      <xdr:nvGraphicFramePr>
        <xdr:cNvPr id="2138803637" name="Chart 24"/>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51</xdr:row>
      <xdr:rowOff>142875</xdr:rowOff>
    </xdr:from>
    <xdr:ext cx="9105900" cy="2667000"/>
    <xdr:graphicFrame>
      <xdr:nvGraphicFramePr>
        <xdr:cNvPr id="70796428" name="Chart 25"/>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70</xdr:row>
      <xdr:rowOff>114300</xdr:rowOff>
    </xdr:from>
    <xdr:ext cx="9201150" cy="2705100"/>
    <xdr:graphicFrame>
      <xdr:nvGraphicFramePr>
        <xdr:cNvPr id="907991705" name="Chart 26"/>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0</xdr:colOff>
      <xdr:row>85</xdr:row>
      <xdr:rowOff>0</xdr:rowOff>
    </xdr:from>
    <xdr:ext cx="9201150" cy="2647950"/>
    <xdr:graphicFrame>
      <xdr:nvGraphicFramePr>
        <xdr:cNvPr id="363537044" name="Chart 27"/>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0</xdr:col>
      <xdr:colOff>0</xdr:colOff>
      <xdr:row>104</xdr:row>
      <xdr:rowOff>0</xdr:rowOff>
    </xdr:from>
    <xdr:ext cx="9201150" cy="2609850"/>
    <xdr:graphicFrame>
      <xdr:nvGraphicFramePr>
        <xdr:cNvPr id="1248844406" name="Chart 28"/>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0</xdr:col>
      <xdr:colOff>0</xdr:colOff>
      <xdr:row>118</xdr:row>
      <xdr:rowOff>0</xdr:rowOff>
    </xdr:from>
    <xdr:ext cx="9182100" cy="2657475"/>
    <xdr:graphicFrame>
      <xdr:nvGraphicFramePr>
        <xdr:cNvPr id="1134231948" name="Chart 29"/>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0</xdr:col>
      <xdr:colOff>0</xdr:colOff>
      <xdr:row>137</xdr:row>
      <xdr:rowOff>0</xdr:rowOff>
    </xdr:from>
    <xdr:ext cx="9201150" cy="2628900"/>
    <xdr:graphicFrame>
      <xdr:nvGraphicFramePr>
        <xdr:cNvPr id="1139826273" name="Chart 30"/>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0</xdr:col>
      <xdr:colOff>0</xdr:colOff>
      <xdr:row>150</xdr:row>
      <xdr:rowOff>76200</xdr:rowOff>
    </xdr:from>
    <xdr:ext cx="9201150" cy="2828925"/>
    <xdr:graphicFrame>
      <xdr:nvGraphicFramePr>
        <xdr:cNvPr id="124612240" name="Chart 31"/>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0</xdr:col>
      <xdr:colOff>0</xdr:colOff>
      <xdr:row>170</xdr:row>
      <xdr:rowOff>0</xdr:rowOff>
    </xdr:from>
    <xdr:ext cx="9163050" cy="2695575"/>
    <xdr:graphicFrame>
      <xdr:nvGraphicFramePr>
        <xdr:cNvPr id="1133370019" name="Chart 32"/>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0</xdr:col>
      <xdr:colOff>0</xdr:colOff>
      <xdr:row>184</xdr:row>
      <xdr:rowOff>47625</xdr:rowOff>
    </xdr:from>
    <xdr:ext cx="9144000" cy="2609850"/>
    <xdr:graphicFrame>
      <xdr:nvGraphicFramePr>
        <xdr:cNvPr id="403076733" name="Chart 33"/>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0</xdr:col>
      <xdr:colOff>0</xdr:colOff>
      <xdr:row>203</xdr:row>
      <xdr:rowOff>0</xdr:rowOff>
    </xdr:from>
    <xdr:ext cx="9201150" cy="2609850"/>
    <xdr:graphicFrame>
      <xdr:nvGraphicFramePr>
        <xdr:cNvPr id="1718595932" name="Chart 34"/>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0</xdr:col>
      <xdr:colOff>0</xdr:colOff>
      <xdr:row>216</xdr:row>
      <xdr:rowOff>66675</xdr:rowOff>
    </xdr:from>
    <xdr:ext cx="9182100" cy="2838450"/>
    <xdr:graphicFrame>
      <xdr:nvGraphicFramePr>
        <xdr:cNvPr id="1125542708" name="Chart 35"/>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0</xdr:col>
      <xdr:colOff>0</xdr:colOff>
      <xdr:row>236</xdr:row>
      <xdr:rowOff>0</xdr:rowOff>
    </xdr:from>
    <xdr:ext cx="9220200" cy="2876550"/>
    <xdr:graphicFrame>
      <xdr:nvGraphicFramePr>
        <xdr:cNvPr id="978495611" name="Chart 36"/>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0</xdr:col>
      <xdr:colOff>0</xdr:colOff>
      <xdr:row>269</xdr:row>
      <xdr:rowOff>0</xdr:rowOff>
    </xdr:from>
    <xdr:ext cx="9220200" cy="2609850"/>
    <xdr:graphicFrame>
      <xdr:nvGraphicFramePr>
        <xdr:cNvPr id="2029544476" name="Chart 37"/>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0</xdr:col>
      <xdr:colOff>0</xdr:colOff>
      <xdr:row>283</xdr:row>
      <xdr:rowOff>0</xdr:rowOff>
    </xdr:from>
    <xdr:ext cx="9201150" cy="2676525"/>
    <xdr:graphicFrame>
      <xdr:nvGraphicFramePr>
        <xdr:cNvPr id="1922405580" name="Chart 38"/>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0</xdr:col>
      <xdr:colOff>0</xdr:colOff>
      <xdr:row>302</xdr:row>
      <xdr:rowOff>0</xdr:rowOff>
    </xdr:from>
    <xdr:ext cx="9201150" cy="2609850"/>
    <xdr:graphicFrame>
      <xdr:nvGraphicFramePr>
        <xdr:cNvPr id="156079510" name="Chart 39"/>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0</xdr:col>
      <xdr:colOff>0</xdr:colOff>
      <xdr:row>316</xdr:row>
      <xdr:rowOff>9525</xdr:rowOff>
    </xdr:from>
    <xdr:ext cx="9201150" cy="2667000"/>
    <xdr:graphicFrame>
      <xdr:nvGraphicFramePr>
        <xdr:cNvPr id="387048251" name="Chart 40"/>
        <xdr:cNvGraphicFramePr/>
      </xdr:nvGraphicFramePr>
      <xdr:xfrm>
        <a:off x="0" y="0"/>
        <a:ext cx="0" cy="0"/>
      </xdr:xfrm>
      <a:graphic>
        <a:graphicData uri="http://schemas.openxmlformats.org/drawingml/2006/chart">
          <c:chart r:id="rId19"/>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5</xdr:row>
      <xdr:rowOff>171450</xdr:rowOff>
    </xdr:from>
    <xdr:ext cx="7381875" cy="5153025"/>
    <xdr:graphicFrame>
      <xdr:nvGraphicFramePr>
        <xdr:cNvPr id="1189688907" name="Chart 4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71"/>
    <col customWidth="1" min="2" max="2" width="73.14"/>
    <col customWidth="1" min="3" max="4" width="18.43"/>
    <col customWidth="1" min="5" max="26" width="10.71"/>
  </cols>
  <sheetData>
    <row r="1">
      <c r="E1" s="1" t="s">
        <v>0</v>
      </c>
      <c r="F1" s="2"/>
      <c r="G1" s="2"/>
      <c r="H1" s="2"/>
      <c r="I1" s="2"/>
      <c r="J1" s="2"/>
      <c r="K1" s="2"/>
      <c r="L1" s="2"/>
      <c r="M1" s="2"/>
      <c r="N1" s="2"/>
      <c r="O1" s="2"/>
    </row>
    <row r="2">
      <c r="A2" s="3" t="str">
        <f>'AUTOEVALUACIÓN'!A1</f>
        <v>COLEGIO VÍCTOR FÉLIX GÓMEZ NOVA</v>
      </c>
    </row>
    <row r="3">
      <c r="A3" s="3" t="str">
        <f>'AUTOEVALUACIÓN'!A2</f>
        <v>PROCESO DE AUTOEVALUACIÓN INSTITUCIONAL AÑO 2023</v>
      </c>
    </row>
    <row r="4">
      <c r="A4" s="4" t="s">
        <v>0</v>
      </c>
      <c r="B4" s="5"/>
      <c r="C4" s="5"/>
      <c r="D4" s="5"/>
    </row>
    <row r="5">
      <c r="A5" s="6" t="s">
        <v>1</v>
      </c>
      <c r="B5" s="6" t="s">
        <v>2</v>
      </c>
      <c r="C5" s="7" t="s">
        <v>3</v>
      </c>
      <c r="D5" s="7" t="s">
        <v>4</v>
      </c>
    </row>
    <row r="6">
      <c r="A6" s="8"/>
      <c r="B6" s="8"/>
      <c r="C6" s="8"/>
      <c r="D6" s="8"/>
    </row>
    <row r="7" ht="21.0" customHeight="1">
      <c r="A7" s="9" t="s">
        <v>5</v>
      </c>
      <c r="B7" s="10" t="s">
        <v>6</v>
      </c>
      <c r="C7" s="11">
        <f t="shared" ref="C7:C10" si="1">(1)/34</f>
        <v>0.02941176471</v>
      </c>
      <c r="D7" s="11">
        <f t="shared" ref="D7:D10" si="2">(1)/93</f>
        <v>0.01075268817</v>
      </c>
    </row>
    <row r="8" ht="21.0" customHeight="1">
      <c r="A8" s="12"/>
      <c r="B8" s="10" t="s">
        <v>7</v>
      </c>
      <c r="C8" s="11">
        <f t="shared" si="1"/>
        <v>0.02941176471</v>
      </c>
      <c r="D8" s="11">
        <f t="shared" si="2"/>
        <v>0.01075268817</v>
      </c>
    </row>
    <row r="9" ht="21.0" customHeight="1">
      <c r="A9" s="12"/>
      <c r="B9" s="10" t="s">
        <v>8</v>
      </c>
      <c r="C9" s="11">
        <f t="shared" si="1"/>
        <v>0.02941176471</v>
      </c>
      <c r="D9" s="11">
        <f t="shared" si="2"/>
        <v>0.01075268817</v>
      </c>
    </row>
    <row r="10" ht="21.0" customHeight="1">
      <c r="A10" s="12"/>
      <c r="B10" s="10" t="s">
        <v>9</v>
      </c>
      <c r="C10" s="11">
        <f t="shared" si="1"/>
        <v>0.02941176471</v>
      </c>
      <c r="D10" s="11">
        <f t="shared" si="2"/>
        <v>0.01075268817</v>
      </c>
    </row>
    <row r="11" ht="21.0" customHeight="1">
      <c r="A11" s="8"/>
      <c r="B11" s="13" t="s">
        <v>10</v>
      </c>
      <c r="C11" s="14">
        <f>(4)/34</f>
        <v>0.1176470588</v>
      </c>
      <c r="D11" s="14">
        <f>(4)/93</f>
        <v>0.04301075269</v>
      </c>
    </row>
    <row r="12" ht="21.0" customHeight="1">
      <c r="A12" s="15" t="s">
        <v>11</v>
      </c>
      <c r="B12" s="10" t="s">
        <v>12</v>
      </c>
      <c r="C12" s="11">
        <f t="shared" ref="C12:C16" si="3">(1)/34</f>
        <v>0.02941176471</v>
      </c>
      <c r="D12" s="11">
        <f t="shared" ref="D12:D16" si="4">(1)/93</f>
        <v>0.01075268817</v>
      </c>
    </row>
    <row r="13" ht="21.0" customHeight="1">
      <c r="A13" s="12"/>
      <c r="B13" s="10" t="s">
        <v>13</v>
      </c>
      <c r="C13" s="11">
        <f t="shared" si="3"/>
        <v>0.02941176471</v>
      </c>
      <c r="D13" s="11">
        <f t="shared" si="4"/>
        <v>0.01075268817</v>
      </c>
    </row>
    <row r="14" ht="21.0" customHeight="1">
      <c r="A14" s="12"/>
      <c r="B14" s="10" t="s">
        <v>14</v>
      </c>
      <c r="C14" s="11">
        <f t="shared" si="3"/>
        <v>0.02941176471</v>
      </c>
      <c r="D14" s="11">
        <f t="shared" si="4"/>
        <v>0.01075268817</v>
      </c>
    </row>
    <row r="15" ht="21.0" customHeight="1">
      <c r="A15" s="12"/>
      <c r="B15" s="10" t="s">
        <v>15</v>
      </c>
      <c r="C15" s="11">
        <f t="shared" si="3"/>
        <v>0.02941176471</v>
      </c>
      <c r="D15" s="11">
        <f t="shared" si="4"/>
        <v>0.01075268817</v>
      </c>
    </row>
    <row r="16" ht="21.0" customHeight="1">
      <c r="A16" s="12"/>
      <c r="B16" s="10" t="s">
        <v>16</v>
      </c>
      <c r="C16" s="11">
        <f t="shared" si="3"/>
        <v>0.02941176471</v>
      </c>
      <c r="D16" s="11">
        <f t="shared" si="4"/>
        <v>0.01075268817</v>
      </c>
    </row>
    <row r="17" ht="21.0" customHeight="1">
      <c r="A17" s="8"/>
      <c r="B17" s="13" t="s">
        <v>10</v>
      </c>
      <c r="C17" s="14">
        <f>(5)/34</f>
        <v>0.1470588235</v>
      </c>
      <c r="D17" s="14">
        <f>(5)/93</f>
        <v>0.05376344086</v>
      </c>
    </row>
    <row r="18" ht="21.0" customHeight="1">
      <c r="A18" s="16" t="s">
        <v>17</v>
      </c>
      <c r="B18" s="10" t="s">
        <v>18</v>
      </c>
      <c r="C18" s="17">
        <f t="shared" ref="C18:C25" si="5">(1*100)/34</f>
        <v>2.941176471</v>
      </c>
      <c r="D18" s="17">
        <f t="shared" ref="D18:D25" si="6">(1*100)/93</f>
        <v>1.075268817</v>
      </c>
    </row>
    <row r="19" ht="21.0" customHeight="1">
      <c r="A19" s="12"/>
      <c r="B19" s="10" t="s">
        <v>19</v>
      </c>
      <c r="C19" s="17">
        <f t="shared" si="5"/>
        <v>2.941176471</v>
      </c>
      <c r="D19" s="17">
        <f t="shared" si="6"/>
        <v>1.075268817</v>
      </c>
    </row>
    <row r="20" ht="21.0" customHeight="1">
      <c r="A20" s="12"/>
      <c r="B20" s="10" t="s">
        <v>20</v>
      </c>
      <c r="C20" s="17">
        <f t="shared" si="5"/>
        <v>2.941176471</v>
      </c>
      <c r="D20" s="17">
        <f t="shared" si="6"/>
        <v>1.075268817</v>
      </c>
    </row>
    <row r="21" ht="21.0" customHeight="1">
      <c r="A21" s="12"/>
      <c r="B21" s="10" t="s">
        <v>21</v>
      </c>
      <c r="C21" s="17">
        <f t="shared" si="5"/>
        <v>2.941176471</v>
      </c>
      <c r="D21" s="17">
        <f t="shared" si="6"/>
        <v>1.075268817</v>
      </c>
    </row>
    <row r="22" ht="21.0" customHeight="1">
      <c r="A22" s="12"/>
      <c r="B22" s="10" t="s">
        <v>22</v>
      </c>
      <c r="C22" s="17">
        <f t="shared" si="5"/>
        <v>2.941176471</v>
      </c>
      <c r="D22" s="17">
        <f t="shared" si="6"/>
        <v>1.075268817</v>
      </c>
    </row>
    <row r="23" ht="21.0" customHeight="1">
      <c r="A23" s="12"/>
      <c r="B23" s="10" t="s">
        <v>23</v>
      </c>
      <c r="C23" s="17">
        <f t="shared" si="5"/>
        <v>2.941176471</v>
      </c>
      <c r="D23" s="17">
        <f t="shared" si="6"/>
        <v>1.075268817</v>
      </c>
    </row>
    <row r="24" ht="21.0" customHeight="1">
      <c r="A24" s="12"/>
      <c r="B24" s="10" t="s">
        <v>24</v>
      </c>
      <c r="C24" s="17">
        <f t="shared" si="5"/>
        <v>2.941176471</v>
      </c>
      <c r="D24" s="17">
        <f t="shared" si="6"/>
        <v>1.075268817</v>
      </c>
    </row>
    <row r="25" ht="21.0" customHeight="1">
      <c r="A25" s="12"/>
      <c r="B25" s="10" t="s">
        <v>25</v>
      </c>
      <c r="C25" s="17">
        <f t="shared" si="5"/>
        <v>2.941176471</v>
      </c>
      <c r="D25" s="17">
        <f t="shared" si="6"/>
        <v>1.075268817</v>
      </c>
    </row>
    <row r="26" ht="12.75" customHeight="1">
      <c r="A26" s="8"/>
      <c r="B26" s="13" t="s">
        <v>10</v>
      </c>
      <c r="C26" s="18">
        <f>(8*100)/34</f>
        <v>23.52941176</v>
      </c>
      <c r="D26" s="18">
        <f>(8*100)/93</f>
        <v>8.602150538</v>
      </c>
    </row>
    <row r="27" ht="21.0" customHeight="1">
      <c r="A27" s="16" t="s">
        <v>26</v>
      </c>
      <c r="B27" s="10" t="s">
        <v>27</v>
      </c>
      <c r="C27" s="17">
        <f t="shared" ref="C27:C30" si="7">(1*100)/34</f>
        <v>2.941176471</v>
      </c>
      <c r="D27" s="17">
        <f t="shared" ref="D27:D30" si="8">(1*100)/93</f>
        <v>1.075268817</v>
      </c>
    </row>
    <row r="28" ht="21.0" customHeight="1">
      <c r="A28" s="12"/>
      <c r="B28" s="19" t="s">
        <v>28</v>
      </c>
      <c r="C28" s="17">
        <f t="shared" si="7"/>
        <v>2.941176471</v>
      </c>
      <c r="D28" s="17">
        <f t="shared" si="8"/>
        <v>1.075268817</v>
      </c>
    </row>
    <row r="29" ht="21.0" customHeight="1">
      <c r="A29" s="12"/>
      <c r="B29" s="10" t="s">
        <v>29</v>
      </c>
      <c r="C29" s="17">
        <f t="shared" si="7"/>
        <v>2.941176471</v>
      </c>
      <c r="D29" s="17">
        <f t="shared" si="8"/>
        <v>1.075268817</v>
      </c>
    </row>
    <row r="30" ht="21.0" customHeight="1">
      <c r="A30" s="12"/>
      <c r="B30" s="10" t="s">
        <v>30</v>
      </c>
      <c r="C30" s="17">
        <f t="shared" si="7"/>
        <v>2.941176471</v>
      </c>
      <c r="D30" s="17">
        <f t="shared" si="8"/>
        <v>1.075268817</v>
      </c>
    </row>
    <row r="31" ht="21.0" customHeight="1">
      <c r="A31" s="8"/>
      <c r="B31" s="13" t="s">
        <v>10</v>
      </c>
      <c r="C31" s="18">
        <f>(4*100)/34</f>
        <v>11.76470588</v>
      </c>
      <c r="D31" s="18">
        <f>(4*100)/93</f>
        <v>4.301075269</v>
      </c>
    </row>
    <row r="32" ht="21.0" customHeight="1">
      <c r="A32" s="20" t="s">
        <v>31</v>
      </c>
      <c r="B32" s="10" t="s">
        <v>32</v>
      </c>
      <c r="C32" s="17">
        <f t="shared" ref="C32:C40" si="9">(1*100)/34</f>
        <v>2.941176471</v>
      </c>
      <c r="D32" s="17">
        <f t="shared" ref="D32:D40" si="10">(1*100)/93</f>
        <v>1.075268817</v>
      </c>
    </row>
    <row r="33" ht="21.0" customHeight="1">
      <c r="A33" s="12"/>
      <c r="B33" s="10" t="s">
        <v>33</v>
      </c>
      <c r="C33" s="17">
        <f t="shared" si="9"/>
        <v>2.941176471</v>
      </c>
      <c r="D33" s="17">
        <f t="shared" si="10"/>
        <v>1.075268817</v>
      </c>
    </row>
    <row r="34" ht="21.0" customHeight="1">
      <c r="A34" s="12"/>
      <c r="B34" s="10" t="s">
        <v>34</v>
      </c>
      <c r="C34" s="17">
        <f t="shared" si="9"/>
        <v>2.941176471</v>
      </c>
      <c r="D34" s="17">
        <f t="shared" si="10"/>
        <v>1.075268817</v>
      </c>
    </row>
    <row r="35" ht="21.0" customHeight="1">
      <c r="A35" s="12"/>
      <c r="B35" s="10" t="s">
        <v>35</v>
      </c>
      <c r="C35" s="17">
        <f t="shared" si="9"/>
        <v>2.941176471</v>
      </c>
      <c r="D35" s="17">
        <f t="shared" si="10"/>
        <v>1.075268817</v>
      </c>
    </row>
    <row r="36" ht="21.0" customHeight="1">
      <c r="A36" s="12"/>
      <c r="B36" s="10" t="s">
        <v>36</v>
      </c>
      <c r="C36" s="17">
        <f t="shared" si="9"/>
        <v>2.941176471</v>
      </c>
      <c r="D36" s="17">
        <f t="shared" si="10"/>
        <v>1.075268817</v>
      </c>
    </row>
    <row r="37" ht="21.0" customHeight="1">
      <c r="A37" s="12"/>
      <c r="B37" s="10" t="s">
        <v>37</v>
      </c>
      <c r="C37" s="17">
        <f t="shared" si="9"/>
        <v>2.941176471</v>
      </c>
      <c r="D37" s="17">
        <f t="shared" si="10"/>
        <v>1.075268817</v>
      </c>
    </row>
    <row r="38" ht="21.0" customHeight="1">
      <c r="A38" s="12"/>
      <c r="B38" s="10" t="s">
        <v>38</v>
      </c>
      <c r="C38" s="17">
        <f t="shared" si="9"/>
        <v>2.941176471</v>
      </c>
      <c r="D38" s="17">
        <f t="shared" si="10"/>
        <v>1.075268817</v>
      </c>
    </row>
    <row r="39" ht="21.0" customHeight="1">
      <c r="A39" s="12"/>
      <c r="B39" s="10" t="s">
        <v>39</v>
      </c>
      <c r="C39" s="17">
        <f t="shared" si="9"/>
        <v>2.941176471</v>
      </c>
      <c r="D39" s="17">
        <f t="shared" si="10"/>
        <v>1.075268817</v>
      </c>
    </row>
    <row r="40" ht="21.0" customHeight="1">
      <c r="A40" s="12"/>
      <c r="B40" s="10" t="s">
        <v>40</v>
      </c>
      <c r="C40" s="17">
        <f t="shared" si="9"/>
        <v>2.941176471</v>
      </c>
      <c r="D40" s="17">
        <f t="shared" si="10"/>
        <v>1.075268817</v>
      </c>
    </row>
    <row r="41" ht="21.0" customHeight="1">
      <c r="A41" s="8"/>
      <c r="B41" s="13" t="s">
        <v>10</v>
      </c>
      <c r="C41" s="18">
        <f>(9*100)/34</f>
        <v>26.47058824</v>
      </c>
      <c r="D41" s="18">
        <f>(9*100)/93</f>
        <v>9.677419355</v>
      </c>
    </row>
    <row r="42" ht="21.0" customHeight="1">
      <c r="A42" s="16" t="s">
        <v>41</v>
      </c>
      <c r="B42" s="10" t="s">
        <v>42</v>
      </c>
      <c r="C42" s="17">
        <f t="shared" ref="C42:C45" si="11">(1*100)/34</f>
        <v>2.941176471</v>
      </c>
      <c r="D42" s="17">
        <f t="shared" ref="D42:D45" si="12">(1*100)/93</f>
        <v>1.075268817</v>
      </c>
    </row>
    <row r="43" ht="21.0" customHeight="1">
      <c r="A43" s="12"/>
      <c r="B43" s="10" t="s">
        <v>43</v>
      </c>
      <c r="C43" s="17">
        <f t="shared" si="11"/>
        <v>2.941176471</v>
      </c>
      <c r="D43" s="17">
        <f t="shared" si="12"/>
        <v>1.075268817</v>
      </c>
    </row>
    <row r="44" ht="21.0" customHeight="1">
      <c r="A44" s="12"/>
      <c r="B44" s="10" t="s">
        <v>44</v>
      </c>
      <c r="C44" s="17">
        <f t="shared" si="11"/>
        <v>2.941176471</v>
      </c>
      <c r="D44" s="17">
        <f t="shared" si="12"/>
        <v>1.075268817</v>
      </c>
    </row>
    <row r="45" ht="21.0" customHeight="1">
      <c r="A45" s="12"/>
      <c r="B45" s="10" t="s">
        <v>45</v>
      </c>
      <c r="C45" s="17">
        <f t="shared" si="11"/>
        <v>2.941176471</v>
      </c>
      <c r="D45" s="17">
        <f t="shared" si="12"/>
        <v>1.075268817</v>
      </c>
    </row>
    <row r="46" ht="21.0" customHeight="1">
      <c r="A46" s="8"/>
      <c r="B46" s="13" t="s">
        <v>10</v>
      </c>
      <c r="C46" s="18">
        <f>(4*100)/34</f>
        <v>11.76470588</v>
      </c>
      <c r="D46" s="18">
        <f>(4*100)/93</f>
        <v>4.301075269</v>
      </c>
    </row>
    <row r="47" ht="15.75" customHeight="1">
      <c r="A47" s="21" t="s">
        <v>46</v>
      </c>
      <c r="B47" s="22"/>
      <c r="C47" s="18">
        <f>(34*100)/93</f>
        <v>36.55913978</v>
      </c>
      <c r="D47" s="18">
        <f>SUM(D46+D41+D31+D26+D17+D11)</f>
        <v>26.97849462</v>
      </c>
    </row>
    <row r="48" ht="15.75" customHeight="1">
      <c r="A48" s="23"/>
      <c r="B48" s="24"/>
      <c r="C48" s="25"/>
      <c r="D48" s="25"/>
    </row>
    <row r="49" ht="15.75" customHeight="1">
      <c r="A49" s="26"/>
      <c r="B49" s="26"/>
      <c r="C49" s="27"/>
      <c r="D49" s="27"/>
    </row>
    <row r="50" ht="15.75" customHeight="1">
      <c r="A50" s="26"/>
      <c r="B50" s="26"/>
      <c r="C50" s="27"/>
      <c r="D50" s="27"/>
    </row>
    <row r="51" ht="15.75" customHeight="1">
      <c r="A51" s="26"/>
      <c r="B51" s="26"/>
      <c r="C51" s="27"/>
      <c r="D51" s="27"/>
    </row>
    <row r="52" ht="15.75" customHeight="1">
      <c r="A52" s="4" t="s">
        <v>47</v>
      </c>
      <c r="B52" s="5"/>
      <c r="C52" s="5"/>
      <c r="D52" s="5"/>
    </row>
    <row r="53" ht="15.75" customHeight="1">
      <c r="A53" s="6" t="s">
        <v>1</v>
      </c>
      <c r="B53" s="6" t="s">
        <v>2</v>
      </c>
      <c r="C53" s="28" t="s">
        <v>48</v>
      </c>
      <c r="D53" s="28" t="s">
        <v>48</v>
      </c>
    </row>
    <row r="54" ht="15.75" customHeight="1">
      <c r="A54" s="8"/>
      <c r="B54" s="8"/>
      <c r="C54" s="29" t="s">
        <v>49</v>
      </c>
      <c r="D54" s="29" t="s">
        <v>49</v>
      </c>
    </row>
    <row r="55" ht="21.0" customHeight="1">
      <c r="A55" s="30" t="s">
        <v>50</v>
      </c>
      <c r="B55" s="19" t="s">
        <v>51</v>
      </c>
      <c r="C55" s="17">
        <f t="shared" ref="C55:C59" si="13">(1*100)/19</f>
        <v>5.263157895</v>
      </c>
      <c r="D55" s="17">
        <f t="shared" ref="D55:D59" si="14">(1*100)/93</f>
        <v>1.075268817</v>
      </c>
    </row>
    <row r="56" ht="21.0" customHeight="1">
      <c r="A56" s="12"/>
      <c r="B56" s="19" t="s">
        <v>52</v>
      </c>
      <c r="C56" s="17">
        <f t="shared" si="13"/>
        <v>5.263157895</v>
      </c>
      <c r="D56" s="17">
        <f t="shared" si="14"/>
        <v>1.075268817</v>
      </c>
    </row>
    <row r="57" ht="21.0" customHeight="1">
      <c r="A57" s="12"/>
      <c r="B57" s="10" t="s">
        <v>53</v>
      </c>
      <c r="C57" s="17">
        <f t="shared" si="13"/>
        <v>5.263157895</v>
      </c>
      <c r="D57" s="17">
        <f t="shared" si="14"/>
        <v>1.075268817</v>
      </c>
    </row>
    <row r="58" ht="21.0" customHeight="1">
      <c r="A58" s="12"/>
      <c r="B58" s="19" t="s">
        <v>54</v>
      </c>
      <c r="C58" s="17">
        <f t="shared" si="13"/>
        <v>5.263157895</v>
      </c>
      <c r="D58" s="17">
        <f t="shared" si="14"/>
        <v>1.075268817</v>
      </c>
    </row>
    <row r="59" ht="21.0" customHeight="1">
      <c r="A59" s="12"/>
      <c r="B59" s="19" t="s">
        <v>55</v>
      </c>
      <c r="C59" s="17">
        <f t="shared" si="13"/>
        <v>5.263157895</v>
      </c>
      <c r="D59" s="17">
        <f t="shared" si="14"/>
        <v>1.075268817</v>
      </c>
    </row>
    <row r="60" ht="14.25" customHeight="1">
      <c r="A60" s="8"/>
      <c r="B60" s="13" t="s">
        <v>10</v>
      </c>
      <c r="C60" s="18">
        <f>(5*100)/19</f>
        <v>26.31578947</v>
      </c>
      <c r="D60" s="18">
        <f>(5*100)/93</f>
        <v>5.376344086</v>
      </c>
    </row>
    <row r="61" ht="21.0" customHeight="1">
      <c r="A61" s="30" t="s">
        <v>56</v>
      </c>
      <c r="B61" s="10" t="s">
        <v>57</v>
      </c>
      <c r="C61" s="17">
        <f t="shared" ref="C61:C64" si="15">(1*100)/19</f>
        <v>5.263157895</v>
      </c>
      <c r="D61" s="17">
        <f t="shared" ref="D61:D64" si="16">(1*100)/93</f>
        <v>1.075268817</v>
      </c>
    </row>
    <row r="62" ht="21.0" customHeight="1">
      <c r="A62" s="12"/>
      <c r="B62" s="10" t="s">
        <v>58</v>
      </c>
      <c r="C62" s="17">
        <f t="shared" si="15"/>
        <v>5.263157895</v>
      </c>
      <c r="D62" s="17">
        <f t="shared" si="16"/>
        <v>1.075268817</v>
      </c>
    </row>
    <row r="63" ht="21.0" customHeight="1">
      <c r="A63" s="12"/>
      <c r="B63" s="10" t="s">
        <v>59</v>
      </c>
      <c r="C63" s="17">
        <f t="shared" si="15"/>
        <v>5.263157895</v>
      </c>
      <c r="D63" s="17">
        <f t="shared" si="16"/>
        <v>1.075268817</v>
      </c>
    </row>
    <row r="64" ht="21.0" customHeight="1">
      <c r="A64" s="12"/>
      <c r="B64" s="10" t="s">
        <v>60</v>
      </c>
      <c r="C64" s="17">
        <f t="shared" si="15"/>
        <v>5.263157895</v>
      </c>
      <c r="D64" s="17">
        <f t="shared" si="16"/>
        <v>1.075268817</v>
      </c>
    </row>
    <row r="65" ht="10.5" customHeight="1">
      <c r="A65" s="8"/>
      <c r="B65" s="13" t="s">
        <v>10</v>
      </c>
      <c r="C65" s="18">
        <f>(4*100)/19</f>
        <v>21.05263158</v>
      </c>
      <c r="D65" s="18">
        <f>(4*100)/93</f>
        <v>4.301075269</v>
      </c>
    </row>
    <row r="66" ht="21.0" customHeight="1">
      <c r="A66" s="30" t="s">
        <v>61</v>
      </c>
      <c r="B66" s="10" t="s">
        <v>62</v>
      </c>
      <c r="C66" s="17">
        <f t="shared" ref="C66:C69" si="17">(1*100)/19</f>
        <v>5.263157895</v>
      </c>
      <c r="D66" s="17">
        <f t="shared" ref="D66:D69" si="18">(1*100)/93</f>
        <v>1.075268817</v>
      </c>
    </row>
    <row r="67" ht="21.0" customHeight="1">
      <c r="A67" s="12"/>
      <c r="B67" s="10" t="s">
        <v>63</v>
      </c>
      <c r="C67" s="17">
        <f t="shared" si="17"/>
        <v>5.263157895</v>
      </c>
      <c r="D67" s="17">
        <f t="shared" si="18"/>
        <v>1.075268817</v>
      </c>
    </row>
    <row r="68" ht="21.0" customHeight="1">
      <c r="A68" s="12"/>
      <c r="B68" s="10" t="s">
        <v>64</v>
      </c>
      <c r="C68" s="17">
        <f t="shared" si="17"/>
        <v>5.263157895</v>
      </c>
      <c r="D68" s="17">
        <f t="shared" si="18"/>
        <v>1.075268817</v>
      </c>
    </row>
    <row r="69" ht="21.0" customHeight="1">
      <c r="A69" s="12"/>
      <c r="B69" s="10" t="s">
        <v>65</v>
      </c>
      <c r="C69" s="17">
        <f t="shared" si="17"/>
        <v>5.263157895</v>
      </c>
      <c r="D69" s="17">
        <f t="shared" si="18"/>
        <v>1.075268817</v>
      </c>
    </row>
    <row r="70" ht="12.0" customHeight="1">
      <c r="A70" s="8"/>
      <c r="B70" s="13" t="s">
        <v>10</v>
      </c>
      <c r="C70" s="18">
        <f>(4*100)/19</f>
        <v>21.05263158</v>
      </c>
      <c r="D70" s="18">
        <f>(4*100)/93</f>
        <v>4.301075269</v>
      </c>
    </row>
    <row r="71" ht="21.0" customHeight="1">
      <c r="A71" s="30" t="s">
        <v>66</v>
      </c>
      <c r="B71" s="10" t="s">
        <v>67</v>
      </c>
      <c r="C71" s="17">
        <f t="shared" ref="C71:C76" si="19">(1*100)/19</f>
        <v>5.263157895</v>
      </c>
      <c r="D71" s="17">
        <f t="shared" ref="D71:D76" si="20">(1*100)/93</f>
        <v>1.075268817</v>
      </c>
    </row>
    <row r="72" ht="21.0" customHeight="1">
      <c r="A72" s="12"/>
      <c r="B72" s="10" t="s">
        <v>68</v>
      </c>
      <c r="C72" s="17">
        <f t="shared" si="19"/>
        <v>5.263157895</v>
      </c>
      <c r="D72" s="17">
        <f t="shared" si="20"/>
        <v>1.075268817</v>
      </c>
    </row>
    <row r="73" ht="21.0" customHeight="1">
      <c r="A73" s="12"/>
      <c r="B73" s="10" t="s">
        <v>69</v>
      </c>
      <c r="C73" s="17">
        <f t="shared" si="19"/>
        <v>5.263157895</v>
      </c>
      <c r="D73" s="17">
        <f t="shared" si="20"/>
        <v>1.075268817</v>
      </c>
    </row>
    <row r="74" ht="21.0" customHeight="1">
      <c r="A74" s="12"/>
      <c r="B74" s="10" t="s">
        <v>70</v>
      </c>
      <c r="C74" s="17">
        <f t="shared" si="19"/>
        <v>5.263157895</v>
      </c>
      <c r="D74" s="17">
        <f t="shared" si="20"/>
        <v>1.075268817</v>
      </c>
    </row>
    <row r="75" ht="15.75" customHeight="1">
      <c r="A75" s="12"/>
      <c r="B75" s="10" t="s">
        <v>71</v>
      </c>
      <c r="C75" s="17">
        <f t="shared" si="19"/>
        <v>5.263157895</v>
      </c>
      <c r="D75" s="17">
        <f t="shared" si="20"/>
        <v>1.075268817</v>
      </c>
    </row>
    <row r="76" ht="15.0" customHeight="1">
      <c r="A76" s="12"/>
      <c r="B76" s="10" t="s">
        <v>72</v>
      </c>
      <c r="C76" s="17">
        <f t="shared" si="19"/>
        <v>5.263157895</v>
      </c>
      <c r="D76" s="17">
        <f t="shared" si="20"/>
        <v>1.075268817</v>
      </c>
    </row>
    <row r="77" ht="11.25" customHeight="1">
      <c r="A77" s="8"/>
      <c r="B77" s="13" t="s">
        <v>10</v>
      </c>
      <c r="C77" s="18">
        <f>(6*100)/19</f>
        <v>31.57894737</v>
      </c>
      <c r="D77" s="18">
        <f>(6*100)/93</f>
        <v>6.451612903</v>
      </c>
    </row>
    <row r="78" ht="15.75" customHeight="1">
      <c r="A78" s="21" t="s">
        <v>46</v>
      </c>
      <c r="B78" s="22"/>
      <c r="C78" s="18">
        <f>(19*100)/93</f>
        <v>20.43010753</v>
      </c>
      <c r="D78" s="18">
        <f>SUM(D77+D70+D65+D60)</f>
        <v>20.43010753</v>
      </c>
    </row>
    <row r="79" ht="15.75" customHeight="1">
      <c r="A79" s="23"/>
      <c r="B79" s="24"/>
      <c r="C79" s="31"/>
      <c r="D79" s="31"/>
    </row>
    <row r="80" ht="15.75" customHeight="1"/>
    <row r="81" ht="15.75" customHeight="1">
      <c r="A81" s="4" t="s">
        <v>73</v>
      </c>
      <c r="B81" s="5"/>
      <c r="C81" s="5"/>
      <c r="D81" s="5"/>
    </row>
    <row r="82" ht="15.75" customHeight="1">
      <c r="A82" s="6" t="s">
        <v>1</v>
      </c>
      <c r="B82" s="6" t="s">
        <v>2</v>
      </c>
      <c r="C82" s="28" t="s">
        <v>48</v>
      </c>
      <c r="D82" s="28" t="s">
        <v>48</v>
      </c>
    </row>
    <row r="83" ht="15.75" customHeight="1">
      <c r="A83" s="8"/>
      <c r="B83" s="8"/>
      <c r="C83" s="29" t="s">
        <v>49</v>
      </c>
      <c r="D83" s="29" t="s">
        <v>49</v>
      </c>
    </row>
    <row r="84" ht="30.0" customHeight="1">
      <c r="A84" s="32" t="s">
        <v>74</v>
      </c>
      <c r="B84" s="19" t="s">
        <v>75</v>
      </c>
      <c r="C84" s="17">
        <f t="shared" ref="C84:C86" si="21">(1*100)/26</f>
        <v>3.846153846</v>
      </c>
      <c r="D84" s="17">
        <f t="shared" ref="D84:D86" si="22">(1*100)/93</f>
        <v>1.075268817</v>
      </c>
    </row>
    <row r="85" ht="30.0" customHeight="1">
      <c r="A85" s="12"/>
      <c r="B85" s="19" t="s">
        <v>76</v>
      </c>
      <c r="C85" s="17">
        <f t="shared" si="21"/>
        <v>3.846153846</v>
      </c>
      <c r="D85" s="17">
        <f t="shared" si="22"/>
        <v>1.075268817</v>
      </c>
    </row>
    <row r="86" ht="30.0" customHeight="1">
      <c r="A86" s="12"/>
      <c r="B86" s="33" t="s">
        <v>77</v>
      </c>
      <c r="C86" s="17">
        <f t="shared" si="21"/>
        <v>3.846153846</v>
      </c>
      <c r="D86" s="17">
        <f t="shared" si="22"/>
        <v>1.075268817</v>
      </c>
    </row>
    <row r="87" ht="30.0" customHeight="1">
      <c r="A87" s="8"/>
      <c r="B87" s="13" t="s">
        <v>10</v>
      </c>
      <c r="C87" s="18">
        <f>(3*100)/26</f>
        <v>11.53846154</v>
      </c>
      <c r="D87" s="18">
        <f>(3*100)/93</f>
        <v>3.225806452</v>
      </c>
    </row>
    <row r="88" ht="30.0" customHeight="1">
      <c r="A88" s="32" t="s">
        <v>78</v>
      </c>
      <c r="B88" s="10" t="s">
        <v>79</v>
      </c>
      <c r="C88" s="17">
        <f t="shared" ref="C88:C94" si="23">(1*100)/26</f>
        <v>3.846153846</v>
      </c>
      <c r="D88" s="17">
        <f t="shared" ref="D88:D94" si="24">(1*100)/93</f>
        <v>1.075268817</v>
      </c>
    </row>
    <row r="89" ht="30.0" customHeight="1">
      <c r="A89" s="12"/>
      <c r="B89" s="10" t="s">
        <v>80</v>
      </c>
      <c r="C89" s="17">
        <f t="shared" si="23"/>
        <v>3.846153846</v>
      </c>
      <c r="D89" s="17">
        <f t="shared" si="24"/>
        <v>1.075268817</v>
      </c>
    </row>
    <row r="90" ht="30.0" customHeight="1">
      <c r="A90" s="12"/>
      <c r="B90" s="10" t="s">
        <v>81</v>
      </c>
      <c r="C90" s="17">
        <f t="shared" si="23"/>
        <v>3.846153846</v>
      </c>
      <c r="D90" s="17">
        <f t="shared" si="24"/>
        <v>1.075268817</v>
      </c>
    </row>
    <row r="91" ht="30.0" customHeight="1">
      <c r="A91" s="12"/>
      <c r="B91" s="10" t="s">
        <v>82</v>
      </c>
      <c r="C91" s="17">
        <f t="shared" si="23"/>
        <v>3.846153846</v>
      </c>
      <c r="D91" s="17">
        <f t="shared" si="24"/>
        <v>1.075268817</v>
      </c>
    </row>
    <row r="92" ht="30.0" customHeight="1">
      <c r="A92" s="12"/>
      <c r="B92" s="10" t="s">
        <v>83</v>
      </c>
      <c r="C92" s="17">
        <f t="shared" si="23"/>
        <v>3.846153846</v>
      </c>
      <c r="D92" s="17">
        <f t="shared" si="24"/>
        <v>1.075268817</v>
      </c>
    </row>
    <row r="93" ht="30.0" customHeight="1">
      <c r="A93" s="12"/>
      <c r="B93" s="10" t="s">
        <v>84</v>
      </c>
      <c r="C93" s="17">
        <f t="shared" si="23"/>
        <v>3.846153846</v>
      </c>
      <c r="D93" s="17">
        <f t="shared" si="24"/>
        <v>1.075268817</v>
      </c>
    </row>
    <row r="94" ht="30.0" customHeight="1">
      <c r="A94" s="12"/>
      <c r="B94" s="10" t="s">
        <v>85</v>
      </c>
      <c r="C94" s="17">
        <f t="shared" si="23"/>
        <v>3.846153846</v>
      </c>
      <c r="D94" s="17">
        <f t="shared" si="24"/>
        <v>1.075268817</v>
      </c>
    </row>
    <row r="95" ht="30.0" customHeight="1">
      <c r="A95" s="8"/>
      <c r="B95" s="13" t="s">
        <v>10</v>
      </c>
      <c r="C95" s="18">
        <f>(7*100)/26</f>
        <v>26.92307692</v>
      </c>
      <c r="D95" s="18">
        <f>(7*100)/93</f>
        <v>7.52688172</v>
      </c>
    </row>
    <row r="96" ht="30.0" customHeight="1">
      <c r="A96" s="34" t="s">
        <v>86</v>
      </c>
      <c r="B96" s="10" t="s">
        <v>87</v>
      </c>
      <c r="C96" s="17">
        <f t="shared" ref="C96:C97" si="25">(1*100)/26</f>
        <v>3.846153846</v>
      </c>
      <c r="D96" s="17">
        <f t="shared" ref="D96:D97" si="26">(1*100)/93</f>
        <v>1.075268817</v>
      </c>
    </row>
    <row r="97" ht="30.0" customHeight="1">
      <c r="A97" s="12"/>
      <c r="B97" s="10" t="s">
        <v>88</v>
      </c>
      <c r="C97" s="17">
        <f t="shared" si="25"/>
        <v>3.846153846</v>
      </c>
      <c r="D97" s="17">
        <f t="shared" si="26"/>
        <v>1.075268817</v>
      </c>
    </row>
    <row r="98" ht="30.0" customHeight="1">
      <c r="A98" s="8"/>
      <c r="B98" s="13" t="s">
        <v>10</v>
      </c>
      <c r="C98" s="18">
        <f>(2*100)/26</f>
        <v>7.692307692</v>
      </c>
      <c r="D98" s="18">
        <f>(2*100)/93</f>
        <v>2.150537634</v>
      </c>
    </row>
    <row r="99" ht="30.0" customHeight="1">
      <c r="A99" s="32" t="s">
        <v>89</v>
      </c>
      <c r="B99" s="10" t="s">
        <v>90</v>
      </c>
      <c r="C99" s="17">
        <f t="shared" ref="C99:C108" si="27">(1*100)/26</f>
        <v>3.846153846</v>
      </c>
      <c r="D99" s="17">
        <f t="shared" ref="D99:D108" si="28">(1*100)/93</f>
        <v>1.075268817</v>
      </c>
    </row>
    <row r="100" ht="30.0" customHeight="1">
      <c r="A100" s="12"/>
      <c r="B100" s="10" t="s">
        <v>91</v>
      </c>
      <c r="C100" s="17">
        <f t="shared" si="27"/>
        <v>3.846153846</v>
      </c>
      <c r="D100" s="17">
        <f t="shared" si="28"/>
        <v>1.075268817</v>
      </c>
    </row>
    <row r="101" ht="30.0" customHeight="1">
      <c r="A101" s="12"/>
      <c r="B101" s="10" t="s">
        <v>92</v>
      </c>
      <c r="C101" s="17">
        <f t="shared" si="27"/>
        <v>3.846153846</v>
      </c>
      <c r="D101" s="17">
        <f t="shared" si="28"/>
        <v>1.075268817</v>
      </c>
    </row>
    <row r="102" ht="30.0" customHeight="1">
      <c r="A102" s="12"/>
      <c r="B102" s="10" t="s">
        <v>93</v>
      </c>
      <c r="C102" s="17">
        <f t="shared" si="27"/>
        <v>3.846153846</v>
      </c>
      <c r="D102" s="17">
        <f t="shared" si="28"/>
        <v>1.075268817</v>
      </c>
    </row>
    <row r="103" ht="30.0" customHeight="1">
      <c r="A103" s="12"/>
      <c r="B103" s="10" t="s">
        <v>94</v>
      </c>
      <c r="C103" s="17">
        <f t="shared" si="27"/>
        <v>3.846153846</v>
      </c>
      <c r="D103" s="17">
        <f t="shared" si="28"/>
        <v>1.075268817</v>
      </c>
    </row>
    <row r="104" ht="30.0" customHeight="1">
      <c r="A104" s="12"/>
      <c r="B104" s="10" t="s">
        <v>95</v>
      </c>
      <c r="C104" s="17">
        <f t="shared" si="27"/>
        <v>3.846153846</v>
      </c>
      <c r="D104" s="17">
        <f t="shared" si="28"/>
        <v>1.075268817</v>
      </c>
    </row>
    <row r="105" ht="30.0" customHeight="1">
      <c r="A105" s="12"/>
      <c r="B105" s="10" t="s">
        <v>96</v>
      </c>
      <c r="C105" s="17">
        <f t="shared" si="27"/>
        <v>3.846153846</v>
      </c>
      <c r="D105" s="17">
        <f t="shared" si="28"/>
        <v>1.075268817</v>
      </c>
    </row>
    <row r="106" ht="30.0" customHeight="1">
      <c r="A106" s="12"/>
      <c r="B106" s="10" t="s">
        <v>97</v>
      </c>
      <c r="C106" s="17">
        <f t="shared" si="27"/>
        <v>3.846153846</v>
      </c>
      <c r="D106" s="17">
        <f t="shared" si="28"/>
        <v>1.075268817</v>
      </c>
    </row>
    <row r="107" ht="30.0" customHeight="1">
      <c r="A107" s="12"/>
      <c r="B107" s="10" t="s">
        <v>98</v>
      </c>
      <c r="C107" s="17">
        <f t="shared" si="27"/>
        <v>3.846153846</v>
      </c>
      <c r="D107" s="17">
        <f t="shared" si="28"/>
        <v>1.075268817</v>
      </c>
    </row>
    <row r="108" ht="30.0" customHeight="1">
      <c r="A108" s="12"/>
      <c r="B108" s="10" t="s">
        <v>99</v>
      </c>
      <c r="C108" s="17">
        <f t="shared" si="27"/>
        <v>3.846153846</v>
      </c>
      <c r="D108" s="17">
        <f t="shared" si="28"/>
        <v>1.075268817</v>
      </c>
    </row>
    <row r="109" ht="30.0" customHeight="1">
      <c r="A109" s="8"/>
      <c r="B109" s="13" t="s">
        <v>10</v>
      </c>
      <c r="C109" s="18">
        <f>(10*100)/26</f>
        <v>38.46153846</v>
      </c>
      <c r="D109" s="18">
        <f>(10*100)/93</f>
        <v>10.75268817</v>
      </c>
    </row>
    <row r="110" ht="30.0" customHeight="1">
      <c r="A110" s="32" t="s">
        <v>100</v>
      </c>
      <c r="B110" s="10" t="s">
        <v>101</v>
      </c>
      <c r="C110" s="17">
        <f t="shared" ref="C110:C113" si="29">(1*100)/26</f>
        <v>3.846153846</v>
      </c>
      <c r="D110" s="17">
        <f t="shared" ref="D110:D113" si="30">(1*100)/93</f>
        <v>1.075268817</v>
      </c>
    </row>
    <row r="111" ht="30.0" customHeight="1">
      <c r="A111" s="12"/>
      <c r="B111" s="10" t="s">
        <v>102</v>
      </c>
      <c r="C111" s="17">
        <f t="shared" si="29"/>
        <v>3.846153846</v>
      </c>
      <c r="D111" s="17">
        <f t="shared" si="30"/>
        <v>1.075268817</v>
      </c>
    </row>
    <row r="112" ht="30.0" customHeight="1">
      <c r="A112" s="12"/>
      <c r="B112" s="10" t="s">
        <v>103</v>
      </c>
      <c r="C112" s="17">
        <f t="shared" si="29"/>
        <v>3.846153846</v>
      </c>
      <c r="D112" s="17">
        <f t="shared" si="30"/>
        <v>1.075268817</v>
      </c>
    </row>
    <row r="113" ht="30.0" customHeight="1">
      <c r="A113" s="12"/>
      <c r="B113" s="10" t="s">
        <v>104</v>
      </c>
      <c r="C113" s="17">
        <f t="shared" si="29"/>
        <v>3.846153846</v>
      </c>
      <c r="D113" s="17">
        <f t="shared" si="30"/>
        <v>1.075268817</v>
      </c>
    </row>
    <row r="114" ht="30.0" customHeight="1">
      <c r="A114" s="8"/>
      <c r="B114" s="13" t="s">
        <v>10</v>
      </c>
      <c r="C114" s="18">
        <f>(4*100)/26</f>
        <v>15.38461538</v>
      </c>
      <c r="D114" s="18">
        <f>(4*100)/93</f>
        <v>4.301075269</v>
      </c>
    </row>
    <row r="115" ht="15.75" customHeight="1">
      <c r="A115" s="21" t="s">
        <v>46</v>
      </c>
      <c r="B115" s="22"/>
      <c r="C115" s="18">
        <f t="shared" ref="C115:D115" si="31">(26*100)/93</f>
        <v>27.95698925</v>
      </c>
      <c r="D115" s="18">
        <f t="shared" si="31"/>
        <v>27.95698925</v>
      </c>
    </row>
    <row r="116" ht="15.75" customHeight="1">
      <c r="A116" s="23"/>
      <c r="B116" s="24"/>
      <c r="C116" s="19"/>
      <c r="D116" s="19"/>
    </row>
    <row r="117" ht="15.75" customHeight="1">
      <c r="A117" s="35" t="s">
        <v>105</v>
      </c>
      <c r="B117" s="36"/>
      <c r="C117" s="36"/>
      <c r="D117" s="36"/>
    </row>
    <row r="118" ht="15.75" customHeight="1">
      <c r="A118" s="6" t="s">
        <v>1</v>
      </c>
      <c r="B118" s="6" t="s">
        <v>2</v>
      </c>
      <c r="C118" s="28" t="s">
        <v>48</v>
      </c>
      <c r="D118" s="28" t="s">
        <v>48</v>
      </c>
    </row>
    <row r="119" ht="15.75" customHeight="1">
      <c r="A119" s="8"/>
      <c r="B119" s="8"/>
      <c r="C119" s="29" t="s">
        <v>49</v>
      </c>
      <c r="D119" s="29" t="s">
        <v>49</v>
      </c>
    </row>
    <row r="120" ht="24.75" customHeight="1">
      <c r="A120" s="37" t="s">
        <v>106</v>
      </c>
      <c r="B120" s="10" t="s">
        <v>107</v>
      </c>
      <c r="C120" s="17">
        <f t="shared" ref="C120:C123" si="32">(1*100)/14</f>
        <v>7.142857143</v>
      </c>
      <c r="D120" s="17">
        <f t="shared" ref="D120:D123" si="33">(1*100)/93</f>
        <v>1.075268817</v>
      </c>
    </row>
    <row r="121" ht="24.75" customHeight="1">
      <c r="A121" s="12"/>
      <c r="B121" s="10" t="s">
        <v>108</v>
      </c>
      <c r="C121" s="17">
        <f t="shared" si="32"/>
        <v>7.142857143</v>
      </c>
      <c r="D121" s="17">
        <f t="shared" si="33"/>
        <v>1.075268817</v>
      </c>
    </row>
    <row r="122" ht="24.75" customHeight="1">
      <c r="A122" s="12"/>
      <c r="B122" s="10" t="s">
        <v>109</v>
      </c>
      <c r="C122" s="17">
        <f t="shared" si="32"/>
        <v>7.142857143</v>
      </c>
      <c r="D122" s="17">
        <f t="shared" si="33"/>
        <v>1.075268817</v>
      </c>
    </row>
    <row r="123" ht="24.75" customHeight="1">
      <c r="A123" s="12"/>
      <c r="B123" s="10" t="s">
        <v>110</v>
      </c>
      <c r="C123" s="17">
        <f t="shared" si="32"/>
        <v>7.142857143</v>
      </c>
      <c r="D123" s="17">
        <f t="shared" si="33"/>
        <v>1.075268817</v>
      </c>
    </row>
    <row r="124" ht="24.75" customHeight="1">
      <c r="A124" s="8"/>
      <c r="B124" s="13" t="s">
        <v>10</v>
      </c>
      <c r="C124" s="18">
        <f>(4*100)/14</f>
        <v>28.57142857</v>
      </c>
      <c r="D124" s="18">
        <f>(4*100)/93</f>
        <v>4.301075269</v>
      </c>
    </row>
    <row r="125" ht="24.75" customHeight="1">
      <c r="A125" s="38" t="s">
        <v>111</v>
      </c>
      <c r="B125" s="10" t="s">
        <v>112</v>
      </c>
      <c r="C125" s="17">
        <f t="shared" ref="C125:C128" si="34">(1*100)/14</f>
        <v>7.142857143</v>
      </c>
      <c r="D125" s="17">
        <f t="shared" ref="D125:D128" si="35">(1*100)/93</f>
        <v>1.075268817</v>
      </c>
    </row>
    <row r="126" ht="24.75" customHeight="1">
      <c r="A126" s="12"/>
      <c r="B126" s="10" t="s">
        <v>113</v>
      </c>
      <c r="C126" s="17">
        <f t="shared" si="34"/>
        <v>7.142857143</v>
      </c>
      <c r="D126" s="17">
        <f t="shared" si="35"/>
        <v>1.075268817</v>
      </c>
    </row>
    <row r="127" ht="24.75" customHeight="1">
      <c r="A127" s="12"/>
      <c r="B127" s="10" t="s">
        <v>114</v>
      </c>
      <c r="C127" s="17">
        <f t="shared" si="34"/>
        <v>7.142857143</v>
      </c>
      <c r="D127" s="17">
        <f t="shared" si="35"/>
        <v>1.075268817</v>
      </c>
    </row>
    <row r="128" ht="24.75" customHeight="1">
      <c r="A128" s="12"/>
      <c r="B128" s="10" t="s">
        <v>115</v>
      </c>
      <c r="C128" s="17">
        <f t="shared" si="34"/>
        <v>7.142857143</v>
      </c>
      <c r="D128" s="17">
        <f t="shared" si="35"/>
        <v>1.075268817</v>
      </c>
    </row>
    <row r="129" ht="24.75" customHeight="1">
      <c r="A129" s="8"/>
      <c r="B129" s="13" t="s">
        <v>10</v>
      </c>
      <c r="C129" s="18">
        <f>(4*100)/14</f>
        <v>28.57142857</v>
      </c>
      <c r="D129" s="18">
        <f>(4*100)/93</f>
        <v>4.301075269</v>
      </c>
    </row>
    <row r="130" ht="24.75" customHeight="1">
      <c r="A130" s="38" t="s">
        <v>116</v>
      </c>
      <c r="B130" s="10" t="s">
        <v>117</v>
      </c>
      <c r="C130" s="17">
        <f t="shared" ref="C130:C132" si="36">(1*100)/14</f>
        <v>7.142857143</v>
      </c>
      <c r="D130" s="17">
        <f t="shared" ref="D130:D132" si="37">(1*100)/93</f>
        <v>1.075268817</v>
      </c>
    </row>
    <row r="131" ht="24.75" customHeight="1">
      <c r="A131" s="12"/>
      <c r="B131" s="10" t="s">
        <v>118</v>
      </c>
      <c r="C131" s="17">
        <f t="shared" si="36"/>
        <v>7.142857143</v>
      </c>
      <c r="D131" s="17">
        <f t="shared" si="37"/>
        <v>1.075268817</v>
      </c>
    </row>
    <row r="132" ht="24.75" customHeight="1">
      <c r="A132" s="12"/>
      <c r="B132" s="10" t="s">
        <v>119</v>
      </c>
      <c r="C132" s="17">
        <f t="shared" si="36"/>
        <v>7.142857143</v>
      </c>
      <c r="D132" s="17">
        <f t="shared" si="37"/>
        <v>1.075268817</v>
      </c>
    </row>
    <row r="133" ht="16.5" customHeight="1">
      <c r="A133" s="8"/>
      <c r="B133" s="13" t="s">
        <v>10</v>
      </c>
      <c r="C133" s="18">
        <f>(3*100)/14</f>
        <v>21.42857143</v>
      </c>
      <c r="D133" s="18">
        <f>(3*100)/93</f>
        <v>3.225806452</v>
      </c>
    </row>
    <row r="134" ht="24.75" customHeight="1">
      <c r="A134" s="38" t="s">
        <v>120</v>
      </c>
      <c r="B134" s="10" t="s">
        <v>121</v>
      </c>
      <c r="C134" s="17">
        <f t="shared" ref="C134:C136" si="38">(1*100)/14</f>
        <v>7.142857143</v>
      </c>
      <c r="D134" s="17">
        <f t="shared" ref="D134:D136" si="39">(1*100)/93</f>
        <v>1.075268817</v>
      </c>
    </row>
    <row r="135" ht="24.75" customHeight="1">
      <c r="A135" s="12"/>
      <c r="B135" s="10" t="s">
        <v>122</v>
      </c>
      <c r="C135" s="17">
        <f t="shared" si="38"/>
        <v>7.142857143</v>
      </c>
      <c r="D135" s="17">
        <f t="shared" si="39"/>
        <v>1.075268817</v>
      </c>
    </row>
    <row r="136" ht="24.75" customHeight="1">
      <c r="A136" s="12"/>
      <c r="B136" s="10" t="s">
        <v>123</v>
      </c>
      <c r="C136" s="17">
        <f t="shared" si="38"/>
        <v>7.142857143</v>
      </c>
      <c r="D136" s="17">
        <f t="shared" si="39"/>
        <v>1.075268817</v>
      </c>
    </row>
    <row r="137" ht="17.25" customHeight="1">
      <c r="A137" s="8"/>
      <c r="B137" s="13" t="s">
        <v>10</v>
      </c>
      <c r="C137" s="18">
        <f>(3*100)/14</f>
        <v>21.42857143</v>
      </c>
      <c r="D137" s="18">
        <f>(3*100)/93</f>
        <v>3.225806452</v>
      </c>
    </row>
    <row r="138" ht="15.75" customHeight="1">
      <c r="A138" s="21" t="s">
        <v>46</v>
      </c>
      <c r="B138" s="22"/>
      <c r="C138" s="18">
        <f t="shared" ref="C138:D138" si="40">(14*100)/93</f>
        <v>15.05376344</v>
      </c>
      <c r="D138" s="18">
        <f t="shared" si="40"/>
        <v>15.05376344</v>
      </c>
    </row>
    <row r="139" ht="15.75" customHeight="1">
      <c r="A139" s="23"/>
      <c r="B139" s="24"/>
      <c r="C139" s="19"/>
      <c r="D139" s="19"/>
    </row>
    <row r="140" ht="15.75" customHeight="1"/>
    <row r="141" ht="15.75" customHeight="1">
      <c r="A141" s="39" t="str">
        <f t="shared" ref="A141:A142" si="41">A2</f>
        <v>COLEGIO VÍCTOR FÉLIX GÓMEZ NOVA</v>
      </c>
      <c r="E141" s="39" t="str">
        <f t="shared" ref="E141:E142" si="42">A141</f>
        <v>COLEGIO VÍCTOR FÉLIX GÓMEZ NOVA</v>
      </c>
    </row>
    <row r="142" ht="15.75" customHeight="1">
      <c r="A142" s="39" t="str">
        <f t="shared" si="41"/>
        <v>PROCESO DE AUTOEVALUACIÓN INSTITUCIONAL AÑO 2023</v>
      </c>
      <c r="E142" s="39" t="str">
        <f t="shared" si="42"/>
        <v>PROCESO DE AUTOEVALUACIÓN INSTITUCIONAL AÑO 2023</v>
      </c>
    </row>
    <row r="143" ht="15.75" customHeight="1"/>
    <row r="144" ht="15.75" customHeight="1"/>
    <row r="145" ht="15.75" customHeight="1">
      <c r="A145" s="40" t="s">
        <v>124</v>
      </c>
      <c r="B145" s="2"/>
      <c r="C145" s="2"/>
      <c r="D145" s="2"/>
      <c r="E145" s="40" t="s">
        <v>124</v>
      </c>
      <c r="F145" s="2"/>
      <c r="G145" s="2"/>
      <c r="H145" s="2"/>
      <c r="I145" s="2"/>
      <c r="J145" s="2"/>
      <c r="K145" s="2"/>
      <c r="L145" s="2"/>
      <c r="M145" s="2"/>
      <c r="N145" s="2"/>
      <c r="O145" s="2"/>
    </row>
    <row r="146" ht="15.75" customHeight="1">
      <c r="A146" s="41" t="s">
        <v>125</v>
      </c>
      <c r="B146" s="5"/>
      <c r="C146" s="5"/>
      <c r="D146" s="5"/>
      <c r="E146" s="40" t="s">
        <v>125</v>
      </c>
      <c r="F146" s="2"/>
      <c r="G146" s="2"/>
      <c r="H146" s="2"/>
      <c r="I146" s="2"/>
      <c r="J146" s="2"/>
      <c r="K146" s="2"/>
      <c r="L146" s="2"/>
      <c r="M146" s="2"/>
      <c r="N146" s="2"/>
      <c r="O146" s="2"/>
    </row>
    <row r="147" ht="15.75" customHeight="1">
      <c r="A147" s="42" t="s">
        <v>126</v>
      </c>
      <c r="B147" s="22"/>
      <c r="C147" s="43" t="s">
        <v>127</v>
      </c>
      <c r="D147" s="44" t="s">
        <v>128</v>
      </c>
    </row>
    <row r="148" ht="15.75" customHeight="1">
      <c r="A148" s="23"/>
      <c r="B148" s="24"/>
      <c r="C148" s="8"/>
      <c r="D148" s="45" t="s">
        <v>129</v>
      </c>
    </row>
    <row r="149" ht="15.75" customHeight="1">
      <c r="A149" s="46" t="s">
        <v>0</v>
      </c>
      <c r="B149" s="47"/>
      <c r="C149" s="48">
        <v>34.0</v>
      </c>
      <c r="D149" s="49">
        <f>(34*100)/93</f>
        <v>36.55913978</v>
      </c>
    </row>
    <row r="150" ht="15.75" customHeight="1">
      <c r="A150" s="46" t="s">
        <v>47</v>
      </c>
      <c r="B150" s="47"/>
      <c r="C150" s="48">
        <v>19.0</v>
      </c>
      <c r="D150" s="49">
        <f>(19*100)/93</f>
        <v>20.43010753</v>
      </c>
    </row>
    <row r="151" ht="15.75" customHeight="1">
      <c r="A151" s="46" t="s">
        <v>73</v>
      </c>
      <c r="B151" s="47"/>
      <c r="C151" s="48">
        <v>26.0</v>
      </c>
      <c r="D151" s="49">
        <f>(26*100)/93</f>
        <v>27.95698925</v>
      </c>
    </row>
    <row r="152" ht="15.75" customHeight="1">
      <c r="A152" s="46" t="s">
        <v>105</v>
      </c>
      <c r="B152" s="47"/>
      <c r="C152" s="48">
        <v>14.0</v>
      </c>
      <c r="D152" s="49">
        <f>(14*100)/93</f>
        <v>15.05376344</v>
      </c>
    </row>
    <row r="153" ht="15.75" customHeight="1">
      <c r="A153" s="50" t="s">
        <v>130</v>
      </c>
      <c r="B153" s="47"/>
      <c r="C153" s="51">
        <f>SUM(C149:C152)</f>
        <v>93</v>
      </c>
      <c r="D153" s="52">
        <f>SUM(D152+D151+D150+D149)</f>
        <v>100</v>
      </c>
    </row>
    <row r="154" ht="15.75" customHeight="1">
      <c r="A154" s="53"/>
      <c r="B154" s="54"/>
      <c r="C154" s="54"/>
      <c r="D154" s="54"/>
    </row>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5">
    <mergeCell ref="A120:A124"/>
    <mergeCell ref="A125:A129"/>
    <mergeCell ref="A130:A133"/>
    <mergeCell ref="A134:A137"/>
    <mergeCell ref="A138:B139"/>
    <mergeCell ref="A141:D141"/>
    <mergeCell ref="E141:O141"/>
    <mergeCell ref="A142:D142"/>
    <mergeCell ref="E142:O142"/>
    <mergeCell ref="A145:D145"/>
    <mergeCell ref="E145:O145"/>
    <mergeCell ref="A146:D146"/>
    <mergeCell ref="E146:O146"/>
    <mergeCell ref="C147:C148"/>
    <mergeCell ref="E1:O1"/>
    <mergeCell ref="A2:C2"/>
    <mergeCell ref="A3:C3"/>
    <mergeCell ref="A4:D4"/>
    <mergeCell ref="B5:B6"/>
    <mergeCell ref="C5:C6"/>
    <mergeCell ref="D5:D6"/>
    <mergeCell ref="A47:B48"/>
    <mergeCell ref="A52:D52"/>
    <mergeCell ref="B53:B54"/>
    <mergeCell ref="A5:A6"/>
    <mergeCell ref="A7:A11"/>
    <mergeCell ref="A12:A17"/>
    <mergeCell ref="A18:A26"/>
    <mergeCell ref="A27:A31"/>
    <mergeCell ref="A32:A41"/>
    <mergeCell ref="A42:A46"/>
    <mergeCell ref="A53:A54"/>
    <mergeCell ref="A55:A60"/>
    <mergeCell ref="A61:A65"/>
    <mergeCell ref="A66:A70"/>
    <mergeCell ref="A71:A77"/>
    <mergeCell ref="A78:B79"/>
    <mergeCell ref="A81:D81"/>
    <mergeCell ref="A115:B116"/>
    <mergeCell ref="A117:D117"/>
    <mergeCell ref="A118:A119"/>
    <mergeCell ref="B118:B119"/>
    <mergeCell ref="A82:A83"/>
    <mergeCell ref="B82:B83"/>
    <mergeCell ref="A84:A87"/>
    <mergeCell ref="A88:A95"/>
    <mergeCell ref="A96:A98"/>
    <mergeCell ref="A99:A109"/>
    <mergeCell ref="A110:A114"/>
    <mergeCell ref="A147:B148"/>
    <mergeCell ref="A149:B149"/>
    <mergeCell ref="A150:B150"/>
    <mergeCell ref="A151:B151"/>
    <mergeCell ref="A152:B152"/>
    <mergeCell ref="A153:B153"/>
  </mergeCells>
  <printOptions/>
  <pageMargins bottom="0.7480314960629921" footer="0.0" header="0.0" left="0.5118110236220472" right="0.3937007874015748" top="0.7480314960629921"/>
  <pageSetup orientation="landscape"/>
  <headerFooter>
    <oddHeader>&amp;CC00000SECRETARIA DE EDUCACION MUNICIPAL01+000 </oddHeader>
    <oddFooter>&amp;CC00000PIEDECUESTA AL RITMO DE LA CALIDAD EDUCATIVA</oddFooter>
  </headerFooter>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'AUTOEVALUACIÓN'!A1:H1</f>
        <v>COLEGIO VÍCTOR FÉLIX GÓMEZ NOVA</v>
      </c>
    </row>
    <row r="2">
      <c r="A2" s="39" t="str">
        <f>'AUTOEVALUACIÓN'!A2:H2</f>
        <v>PROCESO DE AUTOEVALUACIÓN INSTITUCIONAL AÑO 2023</v>
      </c>
    </row>
    <row r="3">
      <c r="A3" s="39"/>
      <c r="B3" s="39"/>
      <c r="C3" s="39"/>
      <c r="D3" s="39"/>
      <c r="E3" s="39"/>
      <c r="F3" s="39"/>
      <c r="G3" s="39"/>
      <c r="H3" s="39"/>
      <c r="I3" s="39"/>
      <c r="J3" s="39"/>
      <c r="K3" s="39"/>
    </row>
    <row r="4">
      <c r="A4" s="39"/>
      <c r="B4" s="39"/>
      <c r="C4" s="39"/>
      <c r="D4" s="39"/>
      <c r="E4" s="39"/>
      <c r="F4" s="39"/>
      <c r="G4" s="39"/>
      <c r="H4" s="39"/>
      <c r="I4" s="39"/>
      <c r="J4" s="39"/>
      <c r="K4" s="39"/>
    </row>
    <row r="5">
      <c r="A5" s="40" t="str">
        <f>'AUTOEVALUACIÓN'!A58:G58</f>
        <v>ÁREA: GESTIÓN ACADÉMICA</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K1"/>
    <mergeCell ref="A2:K2"/>
    <mergeCell ref="A5:K5"/>
  </mergeCells>
  <printOptions/>
  <pageMargins bottom="0.7480314960629921" footer="0.0" header="0.0" left="0.7086614173228347" right="0.3937007874015748" top="0.7480314960629921"/>
  <pageSetup orientation="landscape"/>
  <headerFooter>
    <oddHeader>&amp;CC00000SECRETARIA DE EDUCACIÓN MUNICIPAL</oddHeader>
    <oddFooter>&amp;CC00000PIEDECUESTA AL RITMO DE LA CALIDAD DE LA EDUCACIÓN</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'AUTOEVALUACIÓN'!A1:H1</f>
        <v>COLEGIO VÍCTOR FÉLIX GÓMEZ NOVA</v>
      </c>
    </row>
    <row r="2">
      <c r="A2" s="39" t="str">
        <f>'AUTOEVALUACIÓN'!A2:H2</f>
        <v>PROCESO DE AUTOEVALUACIÓN INSTITUCIONAL AÑO 2023</v>
      </c>
    </row>
    <row r="3">
      <c r="A3" s="39"/>
      <c r="B3" s="39"/>
      <c r="C3" s="39"/>
      <c r="D3" s="39"/>
      <c r="E3" s="39"/>
      <c r="F3" s="39"/>
      <c r="G3" s="39"/>
      <c r="H3" s="39"/>
      <c r="I3" s="39"/>
      <c r="J3" s="39"/>
      <c r="K3" s="39"/>
    </row>
    <row r="4">
      <c r="A4" s="39"/>
      <c r="B4" s="39"/>
      <c r="C4" s="39"/>
      <c r="D4" s="39"/>
      <c r="E4" s="39"/>
      <c r="F4" s="39"/>
      <c r="G4" s="39"/>
      <c r="H4" s="39"/>
      <c r="I4" s="39"/>
      <c r="J4" s="39"/>
      <c r="K4" s="39"/>
    </row>
    <row r="5">
      <c r="A5" s="40" t="str">
        <f>'AUTOEVALUACIÓN'!A91:G91</f>
        <v>ÁREA: GESTIÓN ADMINISTRATIVA Y FINANCIERA</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K1"/>
    <mergeCell ref="A2:K2"/>
    <mergeCell ref="A5:K5"/>
  </mergeCells>
  <printOptions/>
  <pageMargins bottom="0.7480314960629921" footer="0.0" header="0.0" left="0.7086614173228347" right="0.3937007874015748" top="0.7480314960629921"/>
  <pageSetup orientation="landscape"/>
  <headerFooter>
    <oddHeader>&amp;CC00000SECRETARIA DE EDUCACIÓN MUNICIPAL</oddHeader>
    <oddFooter>&amp;CC00000PIEDECUESTA AL RITMO DE LA CALIDAD DE LA EDUCACIÓN</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'AUTOEVALUACIÓN'!A1:H1</f>
        <v>COLEGIO VÍCTOR FÉLIX GÓMEZ NOVA</v>
      </c>
    </row>
    <row r="2">
      <c r="A2" s="39" t="str">
        <f>'AUTOEVALUACIÓN'!A2:H2</f>
        <v>PROCESO DE AUTOEVALUACIÓN INSTITUCIONAL AÑO 2023</v>
      </c>
    </row>
    <row r="3">
      <c r="A3" s="39"/>
      <c r="B3" s="39"/>
      <c r="C3" s="39"/>
      <c r="D3" s="39"/>
      <c r="E3" s="39"/>
      <c r="F3" s="39"/>
      <c r="G3" s="39"/>
      <c r="H3" s="39"/>
      <c r="I3" s="39"/>
      <c r="J3" s="39"/>
      <c r="K3" s="39"/>
    </row>
    <row r="4">
      <c r="A4" s="39"/>
      <c r="B4" s="39"/>
      <c r="C4" s="39"/>
      <c r="D4" s="39"/>
      <c r="E4" s="39"/>
      <c r="F4" s="39"/>
      <c r="G4" s="39"/>
      <c r="H4" s="39"/>
      <c r="I4" s="39"/>
      <c r="J4" s="39"/>
      <c r="K4" s="39"/>
    </row>
    <row r="5">
      <c r="A5" s="40" t="str">
        <f>'AUTOEVALUACIÓN'!A133:G133</f>
        <v>ÁREA: GESTIÓN DE LA COMUNIDAD</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K1"/>
    <mergeCell ref="A2:K2"/>
    <mergeCell ref="A5:K5"/>
  </mergeCells>
  <printOptions horizontalCentered="1"/>
  <pageMargins bottom="0.7480314960629921" footer="0.0" header="0.0" left="0.7086614173228347" right="0.3937007874015748" top="0.7480314960629921"/>
  <pageSetup orientation="landscape"/>
  <headerFooter>
    <oddHeader>&amp;CC00000SECRETARIA DE EDUCACIÓN MUNICIPAL</oddHeader>
    <oddFooter>&amp;CC00000PIEDECUESTA AL RITMO DE LA CALIDAD DE LA EDUCACIÓN</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f>
        <v>COLEGIO VÍCTOR FÉLIX GÓMEZ NOVA</v>
      </c>
    </row>
    <row r="2">
      <c r="A2" s="39" t="str">
        <f>'AUTOEVALUACIÓN'!A2</f>
        <v>PROCESO DE AUTOEVALUACIÓN INSTITUCIONAL AÑO 2023</v>
      </c>
    </row>
    <row r="3">
      <c r="A3" s="39"/>
      <c r="B3" s="39"/>
      <c r="C3" s="39"/>
      <c r="D3" s="39"/>
      <c r="E3" s="39"/>
      <c r="F3" s="39"/>
      <c r="G3" s="39"/>
      <c r="H3" s="39"/>
      <c r="I3" s="39"/>
      <c r="J3" s="39"/>
      <c r="K3" s="39"/>
    </row>
    <row r="4">
      <c r="A4" s="40" t="s">
        <v>719</v>
      </c>
      <c r="B4" s="2"/>
      <c r="C4" s="2"/>
      <c r="D4" s="2"/>
      <c r="E4" s="2"/>
      <c r="F4" s="2"/>
      <c r="G4" s="2"/>
      <c r="H4" s="2"/>
      <c r="I4" s="2"/>
      <c r="J4" s="2"/>
      <c r="K4" s="2"/>
    </row>
    <row r="5">
      <c r="A5" s="40" t="s">
        <v>720</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9" t="str">
        <f>'AUTOEVALUACIÓN'!A1</f>
        <v>COLEGIO VÍCTOR FÉLIX GÓMEZ NOVA</v>
      </c>
    </row>
    <row r="35" ht="15.75" customHeight="1">
      <c r="A35" s="39" t="str">
        <f>'AUTOEVALUACIÓN'!A2</f>
        <v>PROCESO DE AUTOEVALUACIÓN INSTITUCIONAL AÑO 2023</v>
      </c>
    </row>
    <row r="36" ht="15.75" customHeight="1">
      <c r="A36" s="39"/>
      <c r="B36" s="39"/>
      <c r="C36" s="39"/>
      <c r="D36" s="39"/>
      <c r="E36" s="39"/>
      <c r="F36" s="39"/>
      <c r="G36" s="39"/>
      <c r="H36" s="39"/>
      <c r="I36" s="39"/>
      <c r="J36" s="39"/>
      <c r="K36" s="39"/>
    </row>
    <row r="37" ht="15.75" customHeight="1">
      <c r="A37" s="59" t="s">
        <v>124</v>
      </c>
      <c r="B37" s="2"/>
      <c r="C37" s="2"/>
      <c r="D37" s="2"/>
      <c r="E37" s="2"/>
      <c r="F37" s="2"/>
      <c r="G37" s="2"/>
      <c r="H37" s="2"/>
      <c r="I37" s="2"/>
      <c r="J37" s="2"/>
      <c r="K37" s="2"/>
    </row>
    <row r="38" ht="15.75" customHeight="1">
      <c r="A38" s="457" t="s">
        <v>721</v>
      </c>
      <c r="B38" s="2"/>
      <c r="C38" s="2"/>
      <c r="D38" s="2"/>
      <c r="E38" s="2"/>
      <c r="F38" s="2"/>
      <c r="G38" s="2"/>
      <c r="H38" s="2"/>
      <c r="I38" s="2"/>
      <c r="J38" s="2"/>
      <c r="K38" s="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K1"/>
    <mergeCell ref="A2:K2"/>
    <mergeCell ref="A4:K4"/>
    <mergeCell ref="A5:K5"/>
    <mergeCell ref="A34:K34"/>
    <mergeCell ref="A35:K35"/>
    <mergeCell ref="A37:K37"/>
    <mergeCell ref="A38:K38"/>
  </mergeCells>
  <printOptions/>
  <pageMargins bottom="0.7480314960629921" footer="0.0" header="0.0" left="0.7086614173228347" right="0.3937007874015748" top="0.7480314960629921"/>
  <pageSetup orientation="landscape"/>
  <headerFooter>
    <oddHeader>&amp;CC00000SECRETARIA DE EDUCACIÓN MUNICIPAL</oddHeader>
    <oddFooter>&amp;CC00000PIEDECUESTA AL RITMO DE4 LA CALIDAD DE LA EDUCACIÓN</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f>
        <v>COLEGIO VÍCTOR FÉLIX GÓMEZ NOVA</v>
      </c>
    </row>
    <row r="2">
      <c r="A2" s="39" t="str">
        <f>'AUTOEVALUACIÓN'!$A$2</f>
        <v>PROCESO DE AUTOEVALUACIÓN INSTITUCIONAL AÑO 2023</v>
      </c>
    </row>
    <row r="4">
      <c r="A4" s="40" t="s">
        <v>719</v>
      </c>
      <c r="B4" s="2"/>
      <c r="C4" s="2"/>
      <c r="D4" s="2"/>
      <c r="E4" s="2"/>
      <c r="F4" s="2"/>
      <c r="G4" s="2"/>
      <c r="H4" s="2"/>
      <c r="I4" s="2"/>
      <c r="J4" s="2"/>
      <c r="K4" s="2"/>
    </row>
    <row r="5">
      <c r="A5" s="458" t="s">
        <v>722</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A2:K2"/>
    <mergeCell ref="A4:K4"/>
    <mergeCell ref="A5:K5"/>
  </mergeCells>
  <printOptions/>
  <pageMargins bottom="0.7480314960629921" footer="0.0" header="0.0" left="0.7086614173228347" right="0.3937007874015748" top="0.7480314960629921"/>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59" t="str">
        <f>'AUTOEVALUACIÓN'!$A$1</f>
        <v>COLEGIO VÍCTOR FÉLIX GÓMEZ NOVA</v>
      </c>
      <c r="B1" s="2"/>
      <c r="C1" s="2"/>
      <c r="D1" s="2"/>
      <c r="E1" s="2"/>
      <c r="F1" s="2"/>
      <c r="G1" s="2"/>
      <c r="H1" s="2"/>
      <c r="I1" s="2"/>
      <c r="J1" s="2"/>
      <c r="K1" s="2"/>
      <c r="L1" s="2"/>
      <c r="M1" s="2"/>
    </row>
    <row r="2">
      <c r="A2" s="459" t="s">
        <v>723</v>
      </c>
      <c r="B2" s="2"/>
      <c r="C2" s="2"/>
      <c r="D2" s="2"/>
      <c r="E2" s="2"/>
      <c r="F2" s="2"/>
      <c r="G2" s="2"/>
      <c r="H2" s="2"/>
      <c r="I2" s="2"/>
      <c r="J2" s="2"/>
      <c r="K2" s="2"/>
      <c r="L2" s="2"/>
      <c r="M2" s="2"/>
    </row>
    <row r="3">
      <c r="A3" s="459" t="s">
        <v>724</v>
      </c>
      <c r="B3" s="2"/>
      <c r="C3" s="2"/>
      <c r="D3" s="2"/>
      <c r="E3" s="2"/>
      <c r="F3" s="2"/>
      <c r="G3" s="2"/>
      <c r="H3" s="2"/>
      <c r="I3" s="2"/>
      <c r="J3" s="2"/>
      <c r="K3" s="2"/>
      <c r="L3" s="2"/>
      <c r="M3"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459" t="str">
        <f>'AUTOEVALUACIÓN'!$A$1</f>
        <v>COLEGIO VÍCTOR FÉLIX GÓMEZ NOVA</v>
      </c>
      <c r="B34" s="2"/>
      <c r="C34" s="2"/>
      <c r="D34" s="2"/>
      <c r="E34" s="2"/>
      <c r="F34" s="2"/>
      <c r="G34" s="2"/>
      <c r="H34" s="2"/>
      <c r="I34" s="2"/>
      <c r="J34" s="2"/>
      <c r="K34" s="2"/>
      <c r="L34" s="2"/>
      <c r="M34" s="2"/>
    </row>
    <row r="35" ht="15.75" customHeight="1">
      <c r="A35" s="459" t="s">
        <v>725</v>
      </c>
      <c r="B35" s="2"/>
      <c r="C35" s="2"/>
      <c r="D35" s="2"/>
      <c r="E35" s="2"/>
      <c r="F35" s="2"/>
      <c r="G35" s="2"/>
      <c r="H35" s="2"/>
      <c r="I35" s="2"/>
      <c r="J35" s="2"/>
      <c r="K35" s="2"/>
      <c r="L35" s="2"/>
      <c r="M35" s="2"/>
    </row>
    <row r="36" ht="15.75" customHeight="1">
      <c r="A36" s="459" t="s">
        <v>724</v>
      </c>
      <c r="B36" s="2"/>
      <c r="C36" s="2"/>
      <c r="D36" s="2"/>
      <c r="E36" s="2"/>
      <c r="F36" s="2"/>
      <c r="G36" s="2"/>
      <c r="H36" s="2"/>
      <c r="I36" s="2"/>
      <c r="J36" s="2"/>
      <c r="K36" s="2"/>
      <c r="L36" s="2"/>
      <c r="M36" s="2"/>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c r="A67" s="459" t="str">
        <f>'AUTOEVALUACIÓN'!$A$1</f>
        <v>COLEGIO VÍCTOR FÉLIX GÓMEZ NOVA</v>
      </c>
      <c r="B67" s="2"/>
      <c r="C67" s="2"/>
      <c r="D67" s="2"/>
      <c r="E67" s="2"/>
      <c r="F67" s="2"/>
      <c r="G67" s="2"/>
      <c r="H67" s="2"/>
      <c r="I67" s="2"/>
      <c r="J67" s="2"/>
      <c r="K67" s="2"/>
      <c r="L67" s="2"/>
      <c r="M67" s="2"/>
    </row>
    <row r="68" ht="15.75" customHeight="1">
      <c r="A68" s="459" t="s">
        <v>726</v>
      </c>
      <c r="B68" s="2"/>
      <c r="C68" s="2"/>
      <c r="D68" s="2"/>
      <c r="E68" s="2"/>
      <c r="F68" s="2"/>
      <c r="G68" s="2"/>
      <c r="H68" s="2"/>
      <c r="I68" s="2"/>
      <c r="J68" s="2"/>
      <c r="K68" s="2"/>
      <c r="L68" s="2"/>
      <c r="M68" s="2"/>
    </row>
    <row r="69" ht="15.75" customHeight="1">
      <c r="A69" s="459" t="s">
        <v>724</v>
      </c>
      <c r="B69" s="2"/>
      <c r="C69" s="2"/>
      <c r="D69" s="2"/>
      <c r="E69" s="2"/>
      <c r="F69" s="2"/>
      <c r="G69" s="2"/>
      <c r="H69" s="2"/>
      <c r="I69" s="2"/>
      <c r="J69" s="2"/>
      <c r="K69" s="2"/>
      <c r="L69" s="2"/>
      <c r="M69" s="2"/>
    </row>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c r="A100" s="459" t="str">
        <f>'AUTOEVALUACIÓN'!$A$1</f>
        <v>COLEGIO VÍCTOR FÉLIX GÓMEZ NOVA</v>
      </c>
      <c r="B100" s="2"/>
      <c r="C100" s="2"/>
      <c r="D100" s="2"/>
      <c r="E100" s="2"/>
      <c r="F100" s="2"/>
      <c r="G100" s="2"/>
      <c r="H100" s="2"/>
      <c r="I100" s="2"/>
      <c r="J100" s="2"/>
      <c r="K100" s="2"/>
      <c r="L100" s="2"/>
      <c r="M100" s="2"/>
    </row>
    <row r="101" ht="15.75" customHeight="1">
      <c r="A101" s="459" t="s">
        <v>727</v>
      </c>
      <c r="B101" s="2"/>
      <c r="C101" s="2"/>
      <c r="D101" s="2"/>
      <c r="E101" s="2"/>
      <c r="F101" s="2"/>
      <c r="G101" s="2"/>
      <c r="H101" s="2"/>
      <c r="I101" s="2"/>
      <c r="J101" s="2"/>
      <c r="K101" s="2"/>
      <c r="L101" s="2"/>
      <c r="M101" s="2"/>
    </row>
    <row r="102" ht="15.75" customHeight="1">
      <c r="A102" s="459" t="s">
        <v>724</v>
      </c>
      <c r="B102" s="2"/>
      <c r="C102" s="2"/>
      <c r="D102" s="2"/>
      <c r="E102" s="2"/>
      <c r="F102" s="2"/>
      <c r="G102" s="2"/>
      <c r="H102" s="2"/>
      <c r="I102" s="2"/>
      <c r="J102" s="2"/>
      <c r="K102" s="2"/>
      <c r="L102" s="2"/>
      <c r="M102" s="2"/>
    </row>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c r="A133" s="459" t="str">
        <f>'AUTOEVALUACIÓN'!$A$1</f>
        <v>COLEGIO VÍCTOR FÉLIX GÓMEZ NOVA</v>
      </c>
      <c r="B133" s="2"/>
      <c r="C133" s="2"/>
      <c r="D133" s="2"/>
      <c r="E133" s="2"/>
      <c r="F133" s="2"/>
      <c r="G133" s="2"/>
      <c r="H133" s="2"/>
      <c r="I133" s="2"/>
      <c r="J133" s="2"/>
      <c r="K133" s="2"/>
      <c r="L133" s="2"/>
      <c r="M133" s="2"/>
    </row>
    <row r="134" ht="15.75" customHeight="1">
      <c r="A134" s="459" t="s">
        <v>727</v>
      </c>
      <c r="B134" s="2"/>
      <c r="C134" s="2"/>
      <c r="D134" s="2"/>
      <c r="E134" s="2"/>
      <c r="F134" s="2"/>
      <c r="G134" s="2"/>
      <c r="H134" s="2"/>
      <c r="I134" s="2"/>
      <c r="J134" s="2"/>
      <c r="K134" s="2"/>
      <c r="L134" s="2"/>
      <c r="M134" s="2"/>
    </row>
    <row r="135" ht="15.75" customHeight="1">
      <c r="A135" s="459" t="s">
        <v>724</v>
      </c>
      <c r="B135" s="2"/>
      <c r="C135" s="2"/>
      <c r="D135" s="2"/>
      <c r="E135" s="2"/>
      <c r="F135" s="2"/>
      <c r="G135" s="2"/>
      <c r="H135" s="2"/>
      <c r="I135" s="2"/>
      <c r="J135" s="2"/>
      <c r="K135" s="2"/>
      <c r="L135" s="2"/>
      <c r="M135" s="2"/>
    </row>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c r="A166" s="459" t="str">
        <f>'AUTOEVALUACIÓN'!$A$1</f>
        <v>COLEGIO VÍCTOR FÉLIX GÓMEZ NOVA</v>
      </c>
      <c r="B166" s="2"/>
      <c r="C166" s="2"/>
      <c r="D166" s="2"/>
      <c r="E166" s="2"/>
      <c r="F166" s="2"/>
      <c r="G166" s="2"/>
      <c r="H166" s="2"/>
      <c r="I166" s="2"/>
      <c r="J166" s="2"/>
      <c r="K166" s="2"/>
      <c r="L166" s="2"/>
      <c r="M166" s="2"/>
    </row>
    <row r="167" ht="15.75" customHeight="1">
      <c r="A167" s="459" t="s">
        <v>728</v>
      </c>
      <c r="B167" s="2"/>
      <c r="C167" s="2"/>
      <c r="D167" s="2"/>
      <c r="E167" s="2"/>
      <c r="F167" s="2"/>
      <c r="G167" s="2"/>
      <c r="H167" s="2"/>
      <c r="I167" s="2"/>
      <c r="J167" s="2"/>
      <c r="K167" s="2"/>
      <c r="L167" s="2"/>
      <c r="M167" s="2"/>
    </row>
    <row r="168" ht="15.75" customHeight="1">
      <c r="A168" s="459" t="s">
        <v>724</v>
      </c>
      <c r="B168" s="2"/>
      <c r="C168" s="2"/>
      <c r="D168" s="2"/>
      <c r="E168" s="2"/>
      <c r="F168" s="2"/>
      <c r="G168" s="2"/>
      <c r="H168" s="2"/>
      <c r="I168" s="2"/>
      <c r="J168" s="2"/>
      <c r="K168" s="2"/>
      <c r="L168" s="2"/>
      <c r="M168" s="2"/>
    </row>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M1"/>
    <mergeCell ref="A2:M2"/>
    <mergeCell ref="A3:M3"/>
    <mergeCell ref="A34:M34"/>
    <mergeCell ref="A35:M35"/>
    <mergeCell ref="A36:M36"/>
    <mergeCell ref="A67:M67"/>
    <mergeCell ref="A135:M135"/>
    <mergeCell ref="A166:M166"/>
    <mergeCell ref="A167:M167"/>
    <mergeCell ref="A168:M168"/>
    <mergeCell ref="A68:M68"/>
    <mergeCell ref="A69:M69"/>
    <mergeCell ref="A100:M100"/>
    <mergeCell ref="A101:M101"/>
    <mergeCell ref="A102:M102"/>
    <mergeCell ref="A133:M133"/>
    <mergeCell ref="A134:M134"/>
  </mergeCells>
  <printOptions/>
  <pageMargins bottom="0.7480314960629921" footer="0.0" header="0.0" left="0.7086614173228347" right="1.4960629921259843" top="0.7480314960629921"/>
  <pageSetup paperSize="5"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59" t="str">
        <f>'AUTOEVALUACIÓN'!A1</f>
        <v>COLEGIO VÍCTOR FÉLIX GÓMEZ NOVA</v>
      </c>
      <c r="B1" s="2"/>
      <c r="C1" s="2"/>
      <c r="D1" s="2"/>
      <c r="E1" s="2"/>
      <c r="F1" s="2"/>
      <c r="G1" s="2"/>
      <c r="H1" s="2"/>
      <c r="I1" s="2"/>
      <c r="J1" s="2"/>
      <c r="K1" s="2"/>
      <c r="L1" s="2"/>
      <c r="M1" s="2"/>
    </row>
    <row r="2">
      <c r="A2" s="459" t="str">
        <f>'AUTOEVALUACIÓN'!A2</f>
        <v>PROCESO DE AUTOEVALUACIÓN INSTITUCIONAL AÑO 2023</v>
      </c>
      <c r="B2" s="2"/>
      <c r="C2" s="2"/>
      <c r="D2" s="2"/>
      <c r="E2" s="2"/>
      <c r="F2" s="2"/>
      <c r="G2" s="2"/>
      <c r="H2" s="2"/>
      <c r="I2" s="2"/>
      <c r="J2" s="2"/>
      <c r="K2" s="2"/>
      <c r="L2" s="2"/>
      <c r="M2" s="2"/>
    </row>
    <row r="3">
      <c r="A3" s="459" t="s">
        <v>303</v>
      </c>
      <c r="B3" s="2"/>
      <c r="C3" s="2"/>
      <c r="D3" s="2"/>
      <c r="E3" s="2"/>
      <c r="F3" s="2"/>
      <c r="G3" s="2"/>
      <c r="H3" s="2"/>
      <c r="I3" s="2"/>
      <c r="J3" s="2"/>
      <c r="K3" s="2"/>
      <c r="L3" s="2"/>
      <c r="M3" s="2"/>
    </row>
    <row r="4">
      <c r="A4" s="459" t="s">
        <v>729</v>
      </c>
      <c r="B4" s="2"/>
      <c r="C4" s="2"/>
      <c r="D4" s="2"/>
      <c r="E4" s="2"/>
      <c r="F4" s="2"/>
      <c r="G4" s="2"/>
      <c r="H4" s="2"/>
      <c r="I4" s="2"/>
      <c r="J4" s="2"/>
      <c r="K4" s="2"/>
      <c r="L4" s="2"/>
      <c r="M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459" t="str">
        <f>'AUTOEVALUACIÓN'!A1</f>
        <v>COLEGIO VÍCTOR FÉLIX GÓMEZ NOVA</v>
      </c>
      <c r="B34" s="2"/>
      <c r="C34" s="2"/>
      <c r="D34" s="2"/>
      <c r="E34" s="2"/>
      <c r="F34" s="2"/>
      <c r="G34" s="2"/>
      <c r="H34" s="2"/>
      <c r="I34" s="2"/>
      <c r="J34" s="2"/>
      <c r="K34" s="2"/>
      <c r="L34" s="2"/>
      <c r="M34" s="2"/>
    </row>
    <row r="35" ht="15.75" customHeight="1">
      <c r="A35" s="459" t="str">
        <f>'AUTOEVALUACIÓN'!A2</f>
        <v>PROCESO DE AUTOEVALUACIÓN INSTITUCIONAL AÑO 2023</v>
      </c>
      <c r="B35" s="2"/>
      <c r="C35" s="2"/>
      <c r="D35" s="2"/>
      <c r="E35" s="2"/>
      <c r="F35" s="2"/>
      <c r="G35" s="2"/>
      <c r="H35" s="2"/>
      <c r="I35" s="2"/>
      <c r="J35" s="2"/>
      <c r="K35" s="2"/>
      <c r="L35" s="2"/>
      <c r="M35" s="2"/>
    </row>
    <row r="36" ht="15.75" customHeight="1">
      <c r="A36" s="459" t="s">
        <v>730</v>
      </c>
      <c r="B36" s="2"/>
      <c r="C36" s="2"/>
      <c r="D36" s="2"/>
      <c r="E36" s="2"/>
      <c r="F36" s="2"/>
      <c r="G36" s="2"/>
      <c r="H36" s="2"/>
      <c r="I36" s="2"/>
      <c r="J36" s="2"/>
      <c r="K36" s="2"/>
      <c r="L36" s="2"/>
      <c r="M36" s="2"/>
    </row>
    <row r="37" ht="15.75" customHeight="1">
      <c r="A37" s="459" t="s">
        <v>729</v>
      </c>
      <c r="B37" s="2"/>
      <c r="C37" s="2"/>
      <c r="D37" s="2"/>
      <c r="E37" s="2"/>
      <c r="F37" s="2"/>
      <c r="G37" s="2"/>
      <c r="H37" s="2"/>
      <c r="I37" s="2"/>
      <c r="J37" s="2"/>
      <c r="K37" s="2"/>
      <c r="L37" s="2"/>
      <c r="M37" s="2"/>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c r="A67" s="459" t="str">
        <f>'AUTOEVALUACIÓN'!A1</f>
        <v>COLEGIO VÍCTOR FÉLIX GÓMEZ NOVA</v>
      </c>
      <c r="B67" s="2"/>
      <c r="C67" s="2"/>
      <c r="D67" s="2"/>
      <c r="E67" s="2"/>
      <c r="F67" s="2"/>
      <c r="G67" s="2"/>
      <c r="H67" s="2"/>
      <c r="I67" s="2"/>
      <c r="J67" s="2"/>
      <c r="K67" s="2"/>
      <c r="L67" s="2"/>
      <c r="M67" s="2"/>
    </row>
    <row r="68" ht="15.75" customHeight="1">
      <c r="A68" s="459" t="str">
        <f>'AUTOEVALUACIÓN'!A2</f>
        <v>PROCESO DE AUTOEVALUACIÓN INSTITUCIONAL AÑO 2023</v>
      </c>
      <c r="B68" s="2"/>
      <c r="C68" s="2"/>
      <c r="D68" s="2"/>
      <c r="E68" s="2"/>
      <c r="F68" s="2"/>
      <c r="G68" s="2"/>
      <c r="H68" s="2"/>
      <c r="I68" s="2"/>
      <c r="J68" s="2"/>
      <c r="K68" s="2"/>
      <c r="L68" s="2"/>
      <c r="M68" s="2"/>
    </row>
    <row r="69" ht="15.75" customHeight="1">
      <c r="A69" s="459" t="s">
        <v>520</v>
      </c>
      <c r="B69" s="2"/>
      <c r="C69" s="2"/>
      <c r="D69" s="2"/>
      <c r="E69" s="2"/>
      <c r="F69" s="2"/>
      <c r="G69" s="2"/>
      <c r="H69" s="2"/>
      <c r="I69" s="2"/>
      <c r="J69" s="2"/>
      <c r="K69" s="2"/>
      <c r="L69" s="2"/>
      <c r="M69" s="2"/>
    </row>
    <row r="70" ht="15.75" customHeight="1">
      <c r="A70" s="459" t="s">
        <v>729</v>
      </c>
      <c r="B70" s="2"/>
      <c r="C70" s="2"/>
      <c r="D70" s="2"/>
      <c r="E70" s="2"/>
      <c r="F70" s="2"/>
      <c r="G70" s="2"/>
      <c r="H70" s="2"/>
      <c r="I70" s="2"/>
      <c r="J70" s="2"/>
      <c r="K70" s="2"/>
      <c r="L70" s="2"/>
      <c r="M70" s="2"/>
    </row>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c r="A100" s="459" t="str">
        <f>'AUTOEVALUACIÓN'!A1</f>
        <v>COLEGIO VÍCTOR FÉLIX GÓMEZ NOVA</v>
      </c>
      <c r="B100" s="2"/>
      <c r="C100" s="2"/>
      <c r="D100" s="2"/>
      <c r="E100" s="2"/>
      <c r="F100" s="2"/>
      <c r="G100" s="2"/>
      <c r="H100" s="2"/>
      <c r="I100" s="2"/>
      <c r="J100" s="2"/>
      <c r="K100" s="2"/>
      <c r="L100" s="2"/>
      <c r="M100" s="2"/>
    </row>
    <row r="101" ht="15.75" customHeight="1">
      <c r="A101" s="459" t="str">
        <f>'AUTOEVALUACIÓN'!A2</f>
        <v>PROCESO DE AUTOEVALUACIÓN INSTITUCIONAL AÑO 2023</v>
      </c>
      <c r="B101" s="2"/>
      <c r="C101" s="2"/>
      <c r="D101" s="2"/>
      <c r="E101" s="2"/>
      <c r="F101" s="2"/>
      <c r="G101" s="2"/>
      <c r="H101" s="2"/>
      <c r="I101" s="2"/>
      <c r="J101" s="2"/>
      <c r="K101" s="2"/>
      <c r="L101" s="2"/>
      <c r="M101" s="2"/>
    </row>
    <row r="102" ht="15.75" customHeight="1">
      <c r="A102" s="459" t="s">
        <v>618</v>
      </c>
      <c r="B102" s="2"/>
      <c r="C102" s="2"/>
      <c r="D102" s="2"/>
      <c r="E102" s="2"/>
      <c r="F102" s="2"/>
      <c r="G102" s="2"/>
      <c r="H102" s="2"/>
      <c r="I102" s="2"/>
      <c r="J102" s="2"/>
      <c r="K102" s="2"/>
      <c r="L102" s="2"/>
      <c r="M102" s="2"/>
    </row>
    <row r="103" ht="15.75" customHeight="1">
      <c r="A103" s="459" t="s">
        <v>729</v>
      </c>
      <c r="B103" s="2"/>
      <c r="C103" s="2"/>
      <c r="D103" s="2"/>
      <c r="E103" s="2"/>
      <c r="F103" s="2"/>
      <c r="G103" s="2"/>
      <c r="H103" s="2"/>
      <c r="I103" s="2"/>
      <c r="J103" s="2"/>
      <c r="K103" s="2"/>
      <c r="L103" s="2"/>
      <c r="M103" s="2"/>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M1"/>
    <mergeCell ref="A2:M2"/>
    <mergeCell ref="A3:M3"/>
    <mergeCell ref="A4:M4"/>
    <mergeCell ref="A34:M34"/>
    <mergeCell ref="A35:M35"/>
    <mergeCell ref="A36:M36"/>
    <mergeCell ref="A102:M102"/>
    <mergeCell ref="A103:M103"/>
    <mergeCell ref="A37:M37"/>
    <mergeCell ref="A67:M67"/>
    <mergeCell ref="A68:M68"/>
    <mergeCell ref="A69:M69"/>
    <mergeCell ref="A70:M70"/>
    <mergeCell ref="A100:M100"/>
    <mergeCell ref="A101:M101"/>
  </mergeCells>
  <printOptions/>
  <pageMargins bottom="0.7480314960629921" footer="0.0" header="0.0" left="0.7086614173228347" right="1.1811023622047245" top="0.7480314960629921"/>
  <pageSetup paperSize="5"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60" t="str">
        <f>'EJECUCIÓN PLAN DE MEJORAMIENTO'!A1:P1</f>
        <v>COLEGIO VÍCTOR FÉLIX GÓMEZ NOVA</v>
      </c>
      <c r="B1" s="2"/>
      <c r="C1" s="2"/>
      <c r="D1" s="2"/>
      <c r="E1" s="2"/>
      <c r="F1" s="2"/>
      <c r="G1" s="2"/>
      <c r="H1" s="2"/>
      <c r="I1" s="2"/>
      <c r="J1" s="2"/>
    </row>
    <row r="2">
      <c r="A2" s="460" t="str">
        <f>'EJECUCIÓN PLAN DE MEJORAMIENTO'!A2:P2</f>
        <v>PROCESO DE AUTOEVALUACIÓN INSTITUCIONAL AÑO 2023</v>
      </c>
      <c r="B2" s="2"/>
      <c r="C2" s="2"/>
      <c r="D2" s="2"/>
      <c r="E2" s="2"/>
      <c r="F2" s="2"/>
      <c r="G2" s="2"/>
      <c r="H2" s="2"/>
      <c r="I2" s="2"/>
      <c r="J2" s="2"/>
    </row>
    <row r="3">
      <c r="A3" s="460" t="str">
        <f>'EJECUCIÓN PLAN DE MEJORAMIENTO'!A3:P3</f>
        <v>EJECUCIÓN PLAN DE MEJORAMIENTO GESTIÓN DIRECTIVA</v>
      </c>
      <c r="B3" s="2"/>
      <c r="C3" s="2"/>
      <c r="D3" s="2"/>
      <c r="E3" s="2"/>
      <c r="F3" s="2"/>
      <c r="G3" s="2"/>
      <c r="H3" s="2"/>
      <c r="I3" s="2"/>
      <c r="J3" s="2"/>
    </row>
    <row r="4">
      <c r="A4" s="460" t="s">
        <v>731</v>
      </c>
      <c r="B4" s="2"/>
      <c r="C4" s="2"/>
      <c r="D4" s="2"/>
      <c r="E4" s="2"/>
      <c r="F4" s="2"/>
      <c r="G4" s="2"/>
      <c r="H4" s="2"/>
      <c r="I4" s="2"/>
      <c r="J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c r="A35" s="460" t="str">
        <f t="shared" ref="A35:A37" si="1">A1</f>
        <v>COLEGIO VÍCTOR FÉLIX GÓMEZ NOVA</v>
      </c>
      <c r="B35" s="2"/>
      <c r="C35" s="2"/>
      <c r="D35" s="2"/>
      <c r="E35" s="2"/>
      <c r="F35" s="2"/>
      <c r="G35" s="2"/>
      <c r="H35" s="2"/>
      <c r="I35" s="2"/>
      <c r="J35" s="2"/>
    </row>
    <row r="36" ht="15.75" customHeight="1">
      <c r="A36" s="460" t="str">
        <f t="shared" si="1"/>
        <v>PROCESO DE AUTOEVALUACIÓN INSTITUCIONAL AÑO 2023</v>
      </c>
      <c r="B36" s="2"/>
      <c r="C36" s="2"/>
      <c r="D36" s="2"/>
      <c r="E36" s="2"/>
      <c r="F36" s="2"/>
      <c r="G36" s="2"/>
      <c r="H36" s="2"/>
      <c r="I36" s="2"/>
      <c r="J36" s="2"/>
    </row>
    <row r="37" ht="15.75" customHeight="1">
      <c r="A37" s="460" t="str">
        <f t="shared" si="1"/>
        <v>EJECUCIÓN PLAN DE MEJORAMIENTO GESTIÓN DIRECTIVA</v>
      </c>
      <c r="B37" s="2"/>
      <c r="C37" s="2"/>
      <c r="D37" s="2"/>
      <c r="E37" s="2"/>
      <c r="F37" s="2"/>
      <c r="G37" s="2"/>
      <c r="H37" s="2"/>
      <c r="I37" s="2"/>
      <c r="J37" s="2"/>
    </row>
    <row r="38" ht="15.75" customHeight="1">
      <c r="A38" s="460" t="s">
        <v>731</v>
      </c>
      <c r="B38" s="2"/>
      <c r="C38" s="2"/>
      <c r="D38" s="2"/>
      <c r="E38" s="2"/>
      <c r="F38" s="2"/>
      <c r="G38" s="2"/>
      <c r="H38" s="2"/>
      <c r="I38" s="2"/>
      <c r="J38" s="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c r="A69" s="460" t="str">
        <f t="shared" ref="A69:A71" si="2">A35</f>
        <v>COLEGIO VÍCTOR FÉLIX GÓMEZ NOVA</v>
      </c>
      <c r="B69" s="2"/>
      <c r="C69" s="2"/>
      <c r="D69" s="2"/>
      <c r="E69" s="2"/>
      <c r="F69" s="2"/>
      <c r="G69" s="2"/>
      <c r="H69" s="2"/>
      <c r="I69" s="2"/>
      <c r="J69" s="2"/>
    </row>
    <row r="70" ht="15.75" customHeight="1">
      <c r="A70" s="460" t="str">
        <f t="shared" si="2"/>
        <v>PROCESO DE AUTOEVALUACIÓN INSTITUCIONAL AÑO 2023</v>
      </c>
      <c r="B70" s="2"/>
      <c r="C70" s="2"/>
      <c r="D70" s="2"/>
      <c r="E70" s="2"/>
      <c r="F70" s="2"/>
      <c r="G70" s="2"/>
      <c r="H70" s="2"/>
      <c r="I70" s="2"/>
      <c r="J70" s="2"/>
    </row>
    <row r="71" ht="15.75" customHeight="1">
      <c r="A71" s="460" t="str">
        <f t="shared" si="2"/>
        <v>EJECUCIÓN PLAN DE MEJORAMIENTO GESTIÓN DIRECTIVA</v>
      </c>
      <c r="B71" s="2"/>
      <c r="C71" s="2"/>
      <c r="D71" s="2"/>
      <c r="E71" s="2"/>
      <c r="F71" s="2"/>
      <c r="G71" s="2"/>
      <c r="H71" s="2"/>
      <c r="I71" s="2"/>
      <c r="J71" s="2"/>
    </row>
    <row r="72" ht="15.75" customHeight="1">
      <c r="A72" s="460" t="s">
        <v>731</v>
      </c>
      <c r="B72" s="2"/>
      <c r="C72" s="2"/>
      <c r="D72" s="2"/>
      <c r="E72" s="2"/>
      <c r="F72" s="2"/>
      <c r="G72" s="2"/>
      <c r="H72" s="2"/>
      <c r="I72" s="2"/>
      <c r="J72" s="2"/>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c r="A103" s="460" t="str">
        <f t="shared" ref="A103:A104" si="3">A69</f>
        <v>COLEGIO VÍCTOR FÉLIX GÓMEZ NOVA</v>
      </c>
      <c r="B103" s="2"/>
      <c r="C103" s="2"/>
      <c r="D103" s="2"/>
      <c r="E103" s="2"/>
      <c r="F103" s="2"/>
      <c r="G103" s="2"/>
      <c r="H103" s="2"/>
      <c r="I103" s="2"/>
      <c r="J103" s="2"/>
    </row>
    <row r="104" ht="15.75" customHeight="1">
      <c r="A104" s="460" t="str">
        <f t="shared" si="3"/>
        <v>PROCESO DE AUTOEVALUACIÓN INSTITUCIONAL AÑO 2023</v>
      </c>
      <c r="B104" s="2"/>
      <c r="C104" s="2"/>
      <c r="D104" s="2"/>
      <c r="E104" s="2"/>
      <c r="F104" s="2"/>
      <c r="G104" s="2"/>
      <c r="H104" s="2"/>
      <c r="I104" s="2"/>
      <c r="J104" s="2"/>
    </row>
    <row r="105" ht="15.75" customHeight="1">
      <c r="A105" s="460" t="s">
        <v>674</v>
      </c>
      <c r="B105" s="2"/>
      <c r="C105" s="2"/>
      <c r="D105" s="2"/>
      <c r="E105" s="2"/>
      <c r="F105" s="2"/>
      <c r="G105" s="2"/>
      <c r="H105" s="2"/>
      <c r="I105" s="2"/>
      <c r="J105" s="2"/>
    </row>
    <row r="106" ht="15.75" customHeight="1">
      <c r="A106" s="460" t="s">
        <v>731</v>
      </c>
      <c r="B106" s="2"/>
      <c r="C106" s="2"/>
      <c r="D106" s="2"/>
      <c r="E106" s="2"/>
      <c r="F106" s="2"/>
      <c r="G106" s="2"/>
      <c r="H106" s="2"/>
      <c r="I106" s="2"/>
      <c r="J106" s="2"/>
    </row>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c r="A137" s="460" t="str">
        <f t="shared" ref="A137:A138" si="4">A103</f>
        <v>COLEGIO VÍCTOR FÉLIX GÓMEZ NOVA</v>
      </c>
      <c r="B137" s="2"/>
      <c r="C137" s="2"/>
      <c r="D137" s="2"/>
      <c r="E137" s="2"/>
      <c r="F137" s="2"/>
      <c r="G137" s="2"/>
      <c r="H137" s="2"/>
      <c r="I137" s="2"/>
      <c r="J137" s="2"/>
    </row>
    <row r="138" ht="15.75" customHeight="1">
      <c r="A138" s="460" t="str">
        <f t="shared" si="4"/>
        <v>PROCESO DE AUTOEVALUACIÓN INSTITUCIONAL AÑO 2023</v>
      </c>
      <c r="B138" s="2"/>
      <c r="C138" s="2"/>
      <c r="D138" s="2"/>
      <c r="E138" s="2"/>
      <c r="F138" s="2"/>
      <c r="G138" s="2"/>
      <c r="H138" s="2"/>
      <c r="I138" s="2"/>
      <c r="J138" s="2"/>
    </row>
    <row r="139" ht="15.75" customHeight="1">
      <c r="A139" s="460" t="s">
        <v>674</v>
      </c>
      <c r="B139" s="2"/>
      <c r="C139" s="2"/>
      <c r="D139" s="2"/>
      <c r="E139" s="2"/>
      <c r="F139" s="2"/>
      <c r="G139" s="2"/>
      <c r="H139" s="2"/>
      <c r="I139" s="2"/>
      <c r="J139" s="2"/>
    </row>
    <row r="140" ht="15.75" customHeight="1">
      <c r="A140" s="460" t="s">
        <v>731</v>
      </c>
      <c r="B140" s="2"/>
      <c r="C140" s="2"/>
      <c r="D140" s="2"/>
      <c r="E140" s="2"/>
      <c r="F140" s="2"/>
      <c r="G140" s="2"/>
      <c r="H140" s="2"/>
      <c r="I140" s="2"/>
      <c r="J140" s="2"/>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c r="A171" s="460" t="str">
        <f t="shared" ref="A171:A172" si="5">A137</f>
        <v>COLEGIO VÍCTOR FÉLIX GÓMEZ NOVA</v>
      </c>
      <c r="B171" s="2"/>
      <c r="C171" s="2"/>
      <c r="D171" s="2"/>
      <c r="E171" s="2"/>
      <c r="F171" s="2"/>
      <c r="G171" s="2"/>
      <c r="H171" s="2"/>
      <c r="I171" s="2"/>
      <c r="J171" s="2"/>
    </row>
    <row r="172" ht="15.75" customHeight="1">
      <c r="A172" s="460" t="str">
        <f t="shared" si="5"/>
        <v>PROCESO DE AUTOEVALUACIÓN INSTITUCIONAL AÑO 2023</v>
      </c>
      <c r="B172" s="2"/>
      <c r="C172" s="2"/>
      <c r="D172" s="2"/>
      <c r="E172" s="2"/>
      <c r="F172" s="2"/>
      <c r="G172" s="2"/>
      <c r="H172" s="2"/>
      <c r="I172" s="2"/>
      <c r="J172" s="2"/>
    </row>
    <row r="173" ht="15.75" customHeight="1">
      <c r="A173" s="460" t="s">
        <v>675</v>
      </c>
      <c r="B173" s="2"/>
      <c r="C173" s="2"/>
      <c r="D173" s="2"/>
      <c r="E173" s="2"/>
      <c r="F173" s="2"/>
      <c r="G173" s="2"/>
      <c r="H173" s="2"/>
      <c r="I173" s="2"/>
      <c r="J173" s="2"/>
    </row>
    <row r="174" ht="15.75" customHeight="1">
      <c r="A174" s="460" t="s">
        <v>731</v>
      </c>
      <c r="B174" s="2"/>
      <c r="C174" s="2"/>
      <c r="D174" s="2"/>
      <c r="E174" s="2"/>
      <c r="F174" s="2"/>
      <c r="G174" s="2"/>
      <c r="H174" s="2"/>
      <c r="I174" s="2"/>
      <c r="J174" s="2"/>
    </row>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c r="A205" s="460" t="str">
        <f t="shared" ref="A205:A206" si="6">A171</f>
        <v>COLEGIO VÍCTOR FÉLIX GÓMEZ NOVA</v>
      </c>
      <c r="B205" s="2"/>
      <c r="C205" s="2"/>
      <c r="D205" s="2"/>
      <c r="E205" s="2"/>
      <c r="F205" s="2"/>
      <c r="G205" s="2"/>
      <c r="H205" s="2"/>
      <c r="I205" s="2"/>
      <c r="J205" s="2"/>
    </row>
    <row r="206" ht="15.75" customHeight="1">
      <c r="A206" s="460" t="str">
        <f t="shared" si="6"/>
        <v>PROCESO DE AUTOEVALUACIÓN INSTITUCIONAL AÑO 2023</v>
      </c>
      <c r="B206" s="2"/>
      <c r="C206" s="2"/>
      <c r="D206" s="2"/>
      <c r="E206" s="2"/>
      <c r="F206" s="2"/>
      <c r="G206" s="2"/>
      <c r="H206" s="2"/>
      <c r="I206" s="2"/>
      <c r="J206" s="2"/>
    </row>
    <row r="207" ht="15.75" customHeight="1">
      <c r="A207" s="460" t="s">
        <v>675</v>
      </c>
      <c r="B207" s="2"/>
      <c r="C207" s="2"/>
      <c r="D207" s="2"/>
      <c r="E207" s="2"/>
      <c r="F207" s="2"/>
      <c r="G207" s="2"/>
      <c r="H207" s="2"/>
      <c r="I207" s="2"/>
      <c r="J207" s="2"/>
    </row>
    <row r="208" ht="15.75" customHeight="1">
      <c r="A208" s="460" t="s">
        <v>731</v>
      </c>
      <c r="B208" s="2"/>
      <c r="C208" s="2"/>
      <c r="D208" s="2"/>
      <c r="E208" s="2"/>
      <c r="F208" s="2"/>
      <c r="G208" s="2"/>
      <c r="H208" s="2"/>
      <c r="I208" s="2"/>
      <c r="J208" s="2"/>
    </row>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c r="A239" s="460" t="str">
        <f t="shared" ref="A239:A240" si="7">A205</f>
        <v>COLEGIO VÍCTOR FÉLIX GÓMEZ NOVA</v>
      </c>
      <c r="B239" s="2"/>
      <c r="C239" s="2"/>
      <c r="D239" s="2"/>
      <c r="E239" s="2"/>
      <c r="F239" s="2"/>
      <c r="G239" s="2"/>
      <c r="H239" s="2"/>
      <c r="I239" s="2"/>
      <c r="J239" s="2"/>
    </row>
    <row r="240" ht="15.75" customHeight="1">
      <c r="A240" s="460" t="str">
        <f t="shared" si="7"/>
        <v>PROCESO DE AUTOEVALUACIÓN INSTITUCIONAL AÑO 2023</v>
      </c>
      <c r="B240" s="2"/>
      <c r="C240" s="2"/>
      <c r="D240" s="2"/>
      <c r="E240" s="2"/>
      <c r="F240" s="2"/>
      <c r="G240" s="2"/>
      <c r="H240" s="2"/>
      <c r="I240" s="2"/>
      <c r="J240" s="2"/>
    </row>
    <row r="241" ht="15.75" customHeight="1">
      <c r="A241" s="460" t="s">
        <v>675</v>
      </c>
      <c r="B241" s="2"/>
      <c r="C241" s="2"/>
      <c r="D241" s="2"/>
      <c r="E241" s="2"/>
      <c r="F241" s="2"/>
      <c r="G241" s="2"/>
      <c r="H241" s="2"/>
      <c r="I241" s="2"/>
      <c r="J241" s="2"/>
    </row>
    <row r="242" ht="15.75" customHeight="1">
      <c r="A242" s="460" t="s">
        <v>731</v>
      </c>
      <c r="B242" s="2"/>
      <c r="C242" s="2"/>
      <c r="D242" s="2"/>
      <c r="E242" s="2"/>
      <c r="F242" s="2"/>
      <c r="G242" s="2"/>
      <c r="H242" s="2"/>
      <c r="I242" s="2"/>
      <c r="J242" s="2"/>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c r="A273" s="460" t="str">
        <f t="shared" ref="A273:A274" si="8">A239</f>
        <v>COLEGIO VÍCTOR FÉLIX GÓMEZ NOVA</v>
      </c>
      <c r="B273" s="2"/>
      <c r="C273" s="2"/>
      <c r="D273" s="2"/>
      <c r="E273" s="2"/>
      <c r="F273" s="2"/>
      <c r="G273" s="2"/>
      <c r="H273" s="2"/>
      <c r="I273" s="2"/>
      <c r="J273" s="2"/>
    </row>
    <row r="274" ht="15.75" customHeight="1">
      <c r="A274" s="460" t="str">
        <f t="shared" si="8"/>
        <v>PROCESO DE AUTOEVALUACIÓN INSTITUCIONAL AÑO 2023</v>
      </c>
      <c r="B274" s="2"/>
      <c r="C274" s="2"/>
      <c r="D274" s="2"/>
      <c r="E274" s="2"/>
      <c r="F274" s="2"/>
      <c r="G274" s="2"/>
      <c r="H274" s="2"/>
      <c r="I274" s="2"/>
      <c r="J274" s="2"/>
    </row>
    <row r="275" ht="15.75" customHeight="1">
      <c r="A275" s="460" t="s">
        <v>714</v>
      </c>
      <c r="B275" s="2"/>
      <c r="C275" s="2"/>
      <c r="D275" s="2"/>
      <c r="E275" s="2"/>
      <c r="F275" s="2"/>
      <c r="G275" s="2"/>
      <c r="H275" s="2"/>
      <c r="I275" s="2"/>
      <c r="J275" s="2"/>
    </row>
    <row r="276" ht="15.75" customHeight="1">
      <c r="A276" s="460" t="s">
        <v>731</v>
      </c>
      <c r="B276" s="2"/>
      <c r="C276" s="2"/>
      <c r="D276" s="2"/>
      <c r="E276" s="2"/>
      <c r="F276" s="2"/>
      <c r="G276" s="2"/>
      <c r="H276" s="2"/>
      <c r="I276" s="2"/>
      <c r="J276" s="2"/>
    </row>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c r="A307" s="460" t="str">
        <f t="shared" ref="A307:A308" si="9">A273</f>
        <v>COLEGIO VÍCTOR FÉLIX GÓMEZ NOVA</v>
      </c>
      <c r="B307" s="2"/>
      <c r="C307" s="2"/>
      <c r="D307" s="2"/>
      <c r="E307" s="2"/>
      <c r="F307" s="2"/>
      <c r="G307" s="2"/>
      <c r="H307" s="2"/>
      <c r="I307" s="2"/>
      <c r="J307" s="2"/>
    </row>
    <row r="308" ht="15.75" customHeight="1">
      <c r="A308" s="460" t="str">
        <f t="shared" si="9"/>
        <v>PROCESO DE AUTOEVALUACIÓN INSTITUCIONAL AÑO 2023</v>
      </c>
      <c r="B308" s="2"/>
      <c r="C308" s="2"/>
      <c r="D308" s="2"/>
      <c r="E308" s="2"/>
      <c r="F308" s="2"/>
      <c r="G308" s="2"/>
      <c r="H308" s="2"/>
      <c r="I308" s="2"/>
      <c r="J308" s="2"/>
    </row>
    <row r="309" ht="15.75" customHeight="1">
      <c r="A309" s="460" t="s">
        <v>714</v>
      </c>
      <c r="B309" s="2"/>
      <c r="C309" s="2"/>
      <c r="D309" s="2"/>
      <c r="E309" s="2"/>
      <c r="F309" s="2"/>
      <c r="G309" s="2"/>
      <c r="H309" s="2"/>
      <c r="I309" s="2"/>
      <c r="J309" s="2"/>
    </row>
    <row r="310" ht="15.75" customHeight="1">
      <c r="A310" s="460" t="s">
        <v>731</v>
      </c>
      <c r="B310" s="2"/>
      <c r="C310" s="2"/>
      <c r="D310" s="2"/>
      <c r="E310" s="2"/>
      <c r="F310" s="2"/>
      <c r="G310" s="2"/>
      <c r="H310" s="2"/>
      <c r="I310" s="2"/>
      <c r="J310" s="2"/>
    </row>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
    <mergeCell ref="A1:J1"/>
    <mergeCell ref="A2:J2"/>
    <mergeCell ref="A3:J3"/>
    <mergeCell ref="A4:J4"/>
    <mergeCell ref="A35:J35"/>
    <mergeCell ref="A36:J36"/>
    <mergeCell ref="A37:J37"/>
    <mergeCell ref="A38:J38"/>
    <mergeCell ref="A69:J69"/>
    <mergeCell ref="A70:J70"/>
    <mergeCell ref="A71:J71"/>
    <mergeCell ref="A72:J72"/>
    <mergeCell ref="A103:J103"/>
    <mergeCell ref="A104:J104"/>
    <mergeCell ref="A105:J105"/>
    <mergeCell ref="A106:J106"/>
    <mergeCell ref="A137:J137"/>
    <mergeCell ref="A138:J138"/>
    <mergeCell ref="A139:J139"/>
    <mergeCell ref="A140:J140"/>
    <mergeCell ref="A171:J171"/>
    <mergeCell ref="A172:J172"/>
    <mergeCell ref="A173:J173"/>
    <mergeCell ref="A174:J174"/>
    <mergeCell ref="A205:J205"/>
    <mergeCell ref="A206:J206"/>
    <mergeCell ref="A207:J207"/>
    <mergeCell ref="A208:J208"/>
    <mergeCell ref="A276:J276"/>
    <mergeCell ref="A307:J307"/>
    <mergeCell ref="A308:J308"/>
    <mergeCell ref="A309:J309"/>
    <mergeCell ref="A310:J310"/>
    <mergeCell ref="A239:J239"/>
    <mergeCell ref="A240:J240"/>
    <mergeCell ref="A241:J241"/>
    <mergeCell ref="A242:J242"/>
    <mergeCell ref="A273:J273"/>
    <mergeCell ref="A274:J274"/>
    <mergeCell ref="A275:J275"/>
  </mergeCells>
  <printOptions/>
  <pageMargins bottom="0.7480314960629921" footer="0.0" header="0.0" left="0.7086614173228347" right="0.7086614173228347" top="0.7480314960629921"/>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60" t="str">
        <f>'EJECUCIÓN PLAN DE MEJORAMIENTO'!A1:P1</f>
        <v>COLEGIO VÍCTOR FÉLIX GÓMEZ NOVA</v>
      </c>
      <c r="B1" s="2"/>
      <c r="C1" s="2"/>
      <c r="D1" s="2"/>
      <c r="E1" s="2"/>
      <c r="F1" s="2"/>
      <c r="G1" s="2"/>
      <c r="H1" s="2"/>
      <c r="I1" s="2"/>
      <c r="J1" s="2"/>
    </row>
    <row r="2">
      <c r="A2" s="460" t="str">
        <f>'EJECUCIÓN PLAN DE MEJORAMIENTO'!A2:P2</f>
        <v>PROCESO DE AUTOEVALUACIÓN INSTITUCIONAL AÑO 2023</v>
      </c>
      <c r="B2" s="2"/>
      <c r="C2" s="2"/>
      <c r="D2" s="2"/>
      <c r="E2" s="2"/>
      <c r="F2" s="2"/>
      <c r="G2" s="2"/>
      <c r="H2" s="2"/>
      <c r="I2" s="2"/>
      <c r="J2" s="2"/>
    </row>
    <row r="3">
      <c r="A3" s="460" t="str">
        <f>'EJECUCIÓN PLAN DE MEJORAMIENTO'!A3:P3</f>
        <v>EJECUCIÓN PLAN DE MEJORAMIENTO GESTIÓN DIRECTIVA</v>
      </c>
      <c r="B3" s="2"/>
      <c r="C3" s="2"/>
      <c r="D3" s="2"/>
      <c r="E3" s="2"/>
      <c r="F3" s="2"/>
      <c r="G3" s="2"/>
      <c r="H3" s="2"/>
      <c r="I3" s="2"/>
      <c r="J3" s="2"/>
    </row>
    <row r="4">
      <c r="A4" s="460" t="s">
        <v>731</v>
      </c>
      <c r="B4" s="2"/>
      <c r="C4" s="2"/>
      <c r="D4" s="2"/>
      <c r="E4" s="2"/>
      <c r="F4" s="2"/>
      <c r="G4" s="2"/>
      <c r="H4" s="2"/>
      <c r="I4" s="2"/>
      <c r="J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c r="A35" s="460" t="str">
        <f t="shared" ref="A35:A36" si="1">A1</f>
        <v>COLEGIO VÍCTOR FÉLIX GÓMEZ NOVA</v>
      </c>
      <c r="B35" s="2"/>
      <c r="C35" s="2"/>
      <c r="D35" s="2"/>
      <c r="E35" s="2"/>
      <c r="F35" s="2"/>
      <c r="G35" s="2"/>
      <c r="H35" s="2"/>
      <c r="I35" s="2"/>
      <c r="J35" s="2"/>
    </row>
    <row r="36" ht="15.75" customHeight="1">
      <c r="A36" s="460" t="str">
        <f t="shared" si="1"/>
        <v>PROCESO DE AUTOEVALUACIÓN INSTITUCIONAL AÑO 2023</v>
      </c>
      <c r="B36" s="2"/>
      <c r="C36" s="2"/>
      <c r="D36" s="2"/>
      <c r="E36" s="2"/>
      <c r="F36" s="2"/>
      <c r="G36" s="2"/>
      <c r="H36" s="2"/>
      <c r="I36" s="2"/>
      <c r="J36" s="2"/>
    </row>
    <row r="37" ht="15.75" customHeight="1">
      <c r="A37" s="460" t="s">
        <v>701</v>
      </c>
      <c r="B37" s="2"/>
      <c r="C37" s="2"/>
      <c r="D37" s="2"/>
      <c r="E37" s="2"/>
      <c r="F37" s="2"/>
      <c r="G37" s="2"/>
      <c r="H37" s="2"/>
      <c r="I37" s="2"/>
      <c r="J37" s="2"/>
    </row>
    <row r="38" ht="15.75" customHeight="1">
      <c r="A38" s="460" t="s">
        <v>731</v>
      </c>
      <c r="B38" s="2"/>
      <c r="C38" s="2"/>
      <c r="D38" s="2"/>
      <c r="E38" s="2"/>
      <c r="F38" s="2"/>
      <c r="G38" s="2"/>
      <c r="H38" s="2"/>
      <c r="I38" s="2"/>
      <c r="J38" s="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c r="A69" s="460" t="str">
        <f t="shared" ref="A69:A70" si="2">A35</f>
        <v>COLEGIO VÍCTOR FÉLIX GÓMEZ NOVA</v>
      </c>
      <c r="B69" s="2"/>
      <c r="C69" s="2"/>
      <c r="D69" s="2"/>
      <c r="E69" s="2"/>
      <c r="F69" s="2"/>
      <c r="G69" s="2"/>
      <c r="H69" s="2"/>
      <c r="I69" s="2"/>
      <c r="J69" s="2"/>
    </row>
    <row r="70" ht="15.75" customHeight="1">
      <c r="A70" s="460" t="str">
        <f t="shared" si="2"/>
        <v>PROCESO DE AUTOEVALUACIÓN INSTITUCIONAL AÑO 2023</v>
      </c>
      <c r="B70" s="2"/>
      <c r="C70" s="2"/>
      <c r="D70" s="2"/>
      <c r="E70" s="2"/>
      <c r="F70" s="2"/>
      <c r="G70" s="2"/>
      <c r="H70" s="2"/>
      <c r="I70" s="2"/>
      <c r="J70" s="2"/>
    </row>
    <row r="71" ht="15.75" customHeight="1">
      <c r="A71" s="460" t="s">
        <v>707</v>
      </c>
      <c r="B71" s="2"/>
      <c r="C71" s="2"/>
      <c r="D71" s="2"/>
      <c r="E71" s="2"/>
      <c r="F71" s="2"/>
      <c r="G71" s="2"/>
      <c r="H71" s="2"/>
      <c r="I71" s="2"/>
      <c r="J71" s="2"/>
    </row>
    <row r="72" ht="15.75" customHeight="1">
      <c r="A72" s="460" t="s">
        <v>731</v>
      </c>
      <c r="B72" s="2"/>
      <c r="C72" s="2"/>
      <c r="D72" s="2"/>
      <c r="E72" s="2"/>
      <c r="F72" s="2"/>
      <c r="G72" s="2"/>
      <c r="H72" s="2"/>
      <c r="I72" s="2"/>
      <c r="J72" s="2"/>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c r="A103" s="460" t="str">
        <f t="shared" ref="A103:A104" si="3">A69</f>
        <v>COLEGIO VÍCTOR FÉLIX GÓMEZ NOVA</v>
      </c>
      <c r="B103" s="2"/>
      <c r="C103" s="2"/>
      <c r="D103" s="2"/>
      <c r="E103" s="2"/>
      <c r="F103" s="2"/>
      <c r="G103" s="2"/>
      <c r="H103" s="2"/>
      <c r="I103" s="2"/>
      <c r="J103" s="2"/>
    </row>
    <row r="104" ht="15.75" customHeight="1">
      <c r="A104" s="460" t="str">
        <f t="shared" si="3"/>
        <v>PROCESO DE AUTOEVALUACIÓN INSTITUCIONAL AÑO 2023</v>
      </c>
      <c r="B104" s="2"/>
      <c r="C104" s="2"/>
      <c r="D104" s="2"/>
      <c r="E104" s="2"/>
      <c r="F104" s="2"/>
      <c r="G104" s="2"/>
      <c r="H104" s="2"/>
      <c r="I104" s="2"/>
      <c r="J104" s="2"/>
    </row>
    <row r="105" ht="15.75" customHeight="1">
      <c r="A105" s="460" t="s">
        <v>710</v>
      </c>
      <c r="B105" s="2"/>
      <c r="C105" s="2"/>
      <c r="D105" s="2"/>
      <c r="E105" s="2"/>
      <c r="F105" s="2"/>
      <c r="G105" s="2"/>
      <c r="H105" s="2"/>
      <c r="I105" s="2"/>
      <c r="J105" s="2"/>
    </row>
    <row r="106" ht="15.75" customHeight="1">
      <c r="A106" s="460" t="s">
        <v>731</v>
      </c>
      <c r="B106" s="2"/>
      <c r="C106" s="2"/>
      <c r="D106" s="2"/>
      <c r="E106" s="2"/>
      <c r="F106" s="2"/>
      <c r="G106" s="2"/>
      <c r="H106" s="2"/>
      <c r="I106" s="2"/>
      <c r="J106" s="2"/>
    </row>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J1"/>
    <mergeCell ref="A2:J2"/>
    <mergeCell ref="A3:J3"/>
    <mergeCell ref="A4:J4"/>
    <mergeCell ref="A35:J35"/>
    <mergeCell ref="A36:J36"/>
    <mergeCell ref="A37:J37"/>
    <mergeCell ref="A105:J105"/>
    <mergeCell ref="A106:J106"/>
    <mergeCell ref="A38:J38"/>
    <mergeCell ref="A69:J69"/>
    <mergeCell ref="A70:J70"/>
    <mergeCell ref="A71:J71"/>
    <mergeCell ref="A72:J72"/>
    <mergeCell ref="A103:J103"/>
    <mergeCell ref="A104:J104"/>
  </mergeCells>
  <printOptions/>
  <pageMargins bottom="0.7480314960629921" footer="0.0" header="0.0" left="0.7086614173228347" right="0.7086614173228347" top="0.7480314960629921"/>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60" t="str">
        <f>'EJECUCIÓN PLAN DE MEJORAMIENTO'!A1:P1</f>
        <v>COLEGIO VÍCTOR FÉLIX GÓMEZ NOVA</v>
      </c>
      <c r="B1" s="2"/>
      <c r="C1" s="2"/>
      <c r="D1" s="2"/>
      <c r="E1" s="2"/>
      <c r="F1" s="2"/>
      <c r="G1" s="2"/>
      <c r="H1" s="2"/>
      <c r="I1" s="2"/>
      <c r="J1" s="2"/>
    </row>
    <row r="2">
      <c r="A2" s="460" t="str">
        <f>'EJECUCIÓN PLAN DE MEJORAMIENTO'!A2:P2</f>
        <v>PROCESO DE AUTOEVALUACIÓN INSTITUCIONAL AÑO 2023</v>
      </c>
      <c r="B2" s="2"/>
      <c r="C2" s="2"/>
      <c r="D2" s="2"/>
      <c r="E2" s="2"/>
      <c r="F2" s="2"/>
      <c r="G2" s="2"/>
      <c r="H2" s="2"/>
      <c r="I2" s="2"/>
      <c r="J2" s="2"/>
    </row>
    <row r="3">
      <c r="A3" s="460" t="s">
        <v>732</v>
      </c>
      <c r="B3" s="2"/>
      <c r="C3" s="2"/>
      <c r="D3" s="2"/>
      <c r="E3" s="2"/>
      <c r="F3" s="2"/>
      <c r="G3" s="2"/>
      <c r="H3" s="2"/>
      <c r="I3" s="2"/>
      <c r="J3" s="2"/>
    </row>
    <row r="4">
      <c r="A4" s="460" t="s">
        <v>731</v>
      </c>
      <c r="B4" s="2"/>
      <c r="C4" s="2"/>
      <c r="D4" s="2"/>
      <c r="E4" s="2"/>
      <c r="F4" s="2"/>
      <c r="G4" s="2"/>
      <c r="H4" s="2"/>
      <c r="I4" s="2"/>
      <c r="J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J1"/>
    <mergeCell ref="A2:J2"/>
    <mergeCell ref="A3:J3"/>
    <mergeCell ref="A4:J4"/>
  </mergeCells>
  <printOptions/>
  <pageMargins bottom="0.7480314960629921" footer="0.0" header="0.0" left="0.7086614173228347" right="0.7086614173228347"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60" t="str">
        <f>'EJECUCIÓN PLAN DE MEJORAMIENTO'!A1:P1</f>
        <v>COLEGIO VÍCTOR FÉLIX GÓMEZ NOVA</v>
      </c>
      <c r="B1" s="2"/>
      <c r="C1" s="2"/>
      <c r="D1" s="2"/>
      <c r="E1" s="2"/>
      <c r="F1" s="2"/>
      <c r="G1" s="2"/>
      <c r="H1" s="2"/>
      <c r="I1" s="2"/>
      <c r="J1" s="2"/>
    </row>
    <row r="2">
      <c r="A2" s="460" t="str">
        <f>'EJECUCIÓN PLAN DE MEJORAMIENTO'!A2:P2</f>
        <v>PROCESO DE AUTOEVALUACIÓN INSTITUCIONAL AÑO 2023</v>
      </c>
      <c r="B2" s="2"/>
      <c r="C2" s="2"/>
      <c r="D2" s="2"/>
      <c r="E2" s="2"/>
      <c r="F2" s="2"/>
      <c r="G2" s="2"/>
      <c r="H2" s="2"/>
      <c r="I2" s="2"/>
      <c r="J2" s="2"/>
    </row>
    <row r="3">
      <c r="A3" s="460" t="str">
        <f>'EJECUCIÓN PLAN DE MEJORAMIENTO'!A3:P3</f>
        <v>EJECUCIÓN PLAN DE MEJORAMIENTO GESTIÓN DIRECTIVA</v>
      </c>
      <c r="B3" s="2"/>
      <c r="C3" s="2"/>
      <c r="D3" s="2"/>
      <c r="E3" s="2"/>
      <c r="F3" s="2"/>
      <c r="G3" s="2"/>
      <c r="H3" s="2"/>
      <c r="I3" s="2"/>
      <c r="J3" s="2"/>
    </row>
    <row r="4">
      <c r="A4" s="460" t="s">
        <v>733</v>
      </c>
      <c r="B4" s="2"/>
      <c r="C4" s="2"/>
      <c r="D4" s="2"/>
      <c r="E4" s="2"/>
      <c r="F4" s="2"/>
      <c r="G4" s="2"/>
      <c r="H4" s="2"/>
      <c r="I4" s="2"/>
      <c r="J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c r="A35" s="460" t="str">
        <f t="shared" ref="A35:A37" si="1">A1</f>
        <v>COLEGIO VÍCTOR FÉLIX GÓMEZ NOVA</v>
      </c>
      <c r="B35" s="2"/>
      <c r="C35" s="2"/>
      <c r="D35" s="2"/>
      <c r="E35" s="2"/>
      <c r="F35" s="2"/>
      <c r="G35" s="2"/>
      <c r="H35" s="2"/>
      <c r="I35" s="2"/>
      <c r="J35" s="2"/>
    </row>
    <row r="36" ht="15.75" customHeight="1">
      <c r="A36" s="460" t="str">
        <f t="shared" si="1"/>
        <v>PROCESO DE AUTOEVALUACIÓN INSTITUCIONAL AÑO 2023</v>
      </c>
      <c r="B36" s="2"/>
      <c r="C36" s="2"/>
      <c r="D36" s="2"/>
      <c r="E36" s="2"/>
      <c r="F36" s="2"/>
      <c r="G36" s="2"/>
      <c r="H36" s="2"/>
      <c r="I36" s="2"/>
      <c r="J36" s="2"/>
    </row>
    <row r="37" ht="15.75" customHeight="1">
      <c r="A37" s="460" t="str">
        <f t="shared" si="1"/>
        <v>EJECUCIÓN PLAN DE MEJORAMIENTO GESTIÓN DIRECTIVA</v>
      </c>
      <c r="B37" s="2"/>
      <c r="C37" s="2"/>
      <c r="D37" s="2"/>
      <c r="E37" s="2"/>
      <c r="F37" s="2"/>
      <c r="G37" s="2"/>
      <c r="H37" s="2"/>
      <c r="I37" s="2"/>
      <c r="J37" s="2"/>
    </row>
    <row r="38" ht="15.75" customHeight="1">
      <c r="A38" s="460" t="s">
        <v>733</v>
      </c>
      <c r="B38" s="2"/>
      <c r="C38" s="2"/>
      <c r="D38" s="2"/>
      <c r="E38" s="2"/>
      <c r="F38" s="2"/>
      <c r="G38" s="2"/>
      <c r="H38" s="2"/>
      <c r="I38" s="2"/>
      <c r="J38" s="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c r="A69" s="460" t="str">
        <f t="shared" ref="A69:A71" si="2">A35</f>
        <v>COLEGIO VÍCTOR FÉLIX GÓMEZ NOVA</v>
      </c>
      <c r="B69" s="2"/>
      <c r="C69" s="2"/>
      <c r="D69" s="2"/>
      <c r="E69" s="2"/>
      <c r="F69" s="2"/>
      <c r="G69" s="2"/>
      <c r="H69" s="2"/>
      <c r="I69" s="2"/>
      <c r="J69" s="2"/>
    </row>
    <row r="70" ht="15.75" customHeight="1">
      <c r="A70" s="460" t="str">
        <f t="shared" si="2"/>
        <v>PROCESO DE AUTOEVALUACIÓN INSTITUCIONAL AÑO 2023</v>
      </c>
      <c r="B70" s="2"/>
      <c r="C70" s="2"/>
      <c r="D70" s="2"/>
      <c r="E70" s="2"/>
      <c r="F70" s="2"/>
      <c r="G70" s="2"/>
      <c r="H70" s="2"/>
      <c r="I70" s="2"/>
      <c r="J70" s="2"/>
    </row>
    <row r="71" ht="15.75" customHeight="1">
      <c r="A71" s="460" t="str">
        <f t="shared" si="2"/>
        <v>EJECUCIÓN PLAN DE MEJORAMIENTO GESTIÓN DIRECTIVA</v>
      </c>
      <c r="B71" s="2"/>
      <c r="C71" s="2"/>
      <c r="D71" s="2"/>
      <c r="E71" s="2"/>
      <c r="F71" s="2"/>
      <c r="G71" s="2"/>
      <c r="H71" s="2"/>
      <c r="I71" s="2"/>
      <c r="J71" s="2"/>
    </row>
    <row r="72" ht="15.75" customHeight="1">
      <c r="A72" s="460" t="s">
        <v>733</v>
      </c>
      <c r="B72" s="2"/>
      <c r="C72" s="2"/>
      <c r="D72" s="2"/>
      <c r="E72" s="2"/>
      <c r="F72" s="2"/>
      <c r="G72" s="2"/>
      <c r="H72" s="2"/>
      <c r="I72" s="2"/>
      <c r="J72" s="2"/>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c r="A103" s="460" t="str">
        <f t="shared" ref="A103:A105" si="3">A69</f>
        <v>COLEGIO VÍCTOR FÉLIX GÓMEZ NOVA</v>
      </c>
      <c r="B103" s="2"/>
      <c r="C103" s="2"/>
      <c r="D103" s="2"/>
      <c r="E103" s="2"/>
      <c r="F103" s="2"/>
      <c r="G103" s="2"/>
      <c r="H103" s="2"/>
      <c r="I103" s="2"/>
      <c r="J103" s="2"/>
    </row>
    <row r="104" ht="15.75" customHeight="1">
      <c r="A104" s="460" t="str">
        <f t="shared" si="3"/>
        <v>PROCESO DE AUTOEVALUACIÓN INSTITUCIONAL AÑO 2023</v>
      </c>
      <c r="B104" s="2"/>
      <c r="C104" s="2"/>
      <c r="D104" s="2"/>
      <c r="E104" s="2"/>
      <c r="F104" s="2"/>
      <c r="G104" s="2"/>
      <c r="H104" s="2"/>
      <c r="I104" s="2"/>
      <c r="J104" s="2"/>
    </row>
    <row r="105" ht="15.75" customHeight="1">
      <c r="A105" s="460" t="str">
        <f t="shared" si="3"/>
        <v>EJECUCIÓN PLAN DE MEJORAMIENTO GESTIÓN DIRECTIVA</v>
      </c>
      <c r="B105" s="2"/>
      <c r="C105" s="2"/>
      <c r="D105" s="2"/>
      <c r="E105" s="2"/>
      <c r="F105" s="2"/>
      <c r="G105" s="2"/>
      <c r="H105" s="2"/>
      <c r="I105" s="2"/>
      <c r="J105" s="2"/>
    </row>
    <row r="106" ht="15.75" customHeight="1">
      <c r="A106" s="460" t="s">
        <v>733</v>
      </c>
      <c r="B106" s="2"/>
      <c r="C106" s="2"/>
      <c r="D106" s="2"/>
      <c r="E106" s="2"/>
      <c r="F106" s="2"/>
      <c r="G106" s="2"/>
      <c r="H106" s="2"/>
      <c r="I106" s="2"/>
      <c r="J106" s="2"/>
    </row>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c r="A137" s="460" t="str">
        <f t="shared" ref="A137:A139" si="4">A103</f>
        <v>COLEGIO VÍCTOR FÉLIX GÓMEZ NOVA</v>
      </c>
      <c r="B137" s="2"/>
      <c r="C137" s="2"/>
      <c r="D137" s="2"/>
      <c r="E137" s="2"/>
      <c r="F137" s="2"/>
      <c r="G137" s="2"/>
      <c r="H137" s="2"/>
      <c r="I137" s="2"/>
      <c r="J137" s="2"/>
    </row>
    <row r="138" ht="15.75" customHeight="1">
      <c r="A138" s="460" t="str">
        <f t="shared" si="4"/>
        <v>PROCESO DE AUTOEVALUACIÓN INSTITUCIONAL AÑO 2023</v>
      </c>
      <c r="B138" s="2"/>
      <c r="C138" s="2"/>
      <c r="D138" s="2"/>
      <c r="E138" s="2"/>
      <c r="F138" s="2"/>
      <c r="G138" s="2"/>
      <c r="H138" s="2"/>
      <c r="I138" s="2"/>
      <c r="J138" s="2"/>
    </row>
    <row r="139" ht="15.75" customHeight="1">
      <c r="A139" s="460" t="str">
        <f t="shared" si="4"/>
        <v>EJECUCIÓN PLAN DE MEJORAMIENTO GESTIÓN DIRECTIVA</v>
      </c>
      <c r="B139" s="2"/>
      <c r="C139" s="2"/>
      <c r="D139" s="2"/>
      <c r="E139" s="2"/>
      <c r="F139" s="2"/>
      <c r="G139" s="2"/>
      <c r="H139" s="2"/>
      <c r="I139" s="2"/>
      <c r="J139" s="2"/>
    </row>
    <row r="140" ht="15.75" customHeight="1">
      <c r="A140" s="460" t="s">
        <v>733</v>
      </c>
      <c r="B140" s="2"/>
      <c r="C140" s="2"/>
      <c r="D140" s="2"/>
      <c r="E140" s="2"/>
      <c r="F140" s="2"/>
      <c r="G140" s="2"/>
      <c r="H140" s="2"/>
      <c r="I140" s="2"/>
      <c r="J140" s="2"/>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c r="A171" s="460" t="str">
        <f t="shared" ref="A171:A173" si="5">A137</f>
        <v>COLEGIO VÍCTOR FÉLIX GÓMEZ NOVA</v>
      </c>
      <c r="B171" s="2"/>
      <c r="C171" s="2"/>
      <c r="D171" s="2"/>
      <c r="E171" s="2"/>
      <c r="F171" s="2"/>
      <c r="G171" s="2"/>
      <c r="H171" s="2"/>
      <c r="I171" s="2"/>
      <c r="J171" s="2"/>
    </row>
    <row r="172" ht="15.75" customHeight="1">
      <c r="A172" s="460" t="str">
        <f t="shared" si="5"/>
        <v>PROCESO DE AUTOEVALUACIÓN INSTITUCIONAL AÑO 2023</v>
      </c>
      <c r="B172" s="2"/>
      <c r="C172" s="2"/>
      <c r="D172" s="2"/>
      <c r="E172" s="2"/>
      <c r="F172" s="2"/>
      <c r="G172" s="2"/>
      <c r="H172" s="2"/>
      <c r="I172" s="2"/>
      <c r="J172" s="2"/>
    </row>
    <row r="173" ht="15.75" customHeight="1">
      <c r="A173" s="460" t="str">
        <f t="shared" si="5"/>
        <v>EJECUCIÓN PLAN DE MEJORAMIENTO GESTIÓN DIRECTIVA</v>
      </c>
      <c r="B173" s="2"/>
      <c r="C173" s="2"/>
      <c r="D173" s="2"/>
      <c r="E173" s="2"/>
      <c r="F173" s="2"/>
      <c r="G173" s="2"/>
      <c r="H173" s="2"/>
      <c r="I173" s="2"/>
      <c r="J173" s="2"/>
    </row>
    <row r="174" ht="15.75" customHeight="1">
      <c r="A174" s="460" t="s">
        <v>733</v>
      </c>
      <c r="B174" s="2"/>
      <c r="C174" s="2"/>
      <c r="D174" s="2"/>
      <c r="E174" s="2"/>
      <c r="F174" s="2"/>
      <c r="G174" s="2"/>
      <c r="H174" s="2"/>
      <c r="I174" s="2"/>
      <c r="J174" s="2"/>
    </row>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c r="A205" s="460" t="str">
        <f t="shared" ref="A205:A207" si="6">A171</f>
        <v>COLEGIO VÍCTOR FÉLIX GÓMEZ NOVA</v>
      </c>
      <c r="B205" s="2"/>
      <c r="C205" s="2"/>
      <c r="D205" s="2"/>
      <c r="E205" s="2"/>
      <c r="F205" s="2"/>
      <c r="G205" s="2"/>
      <c r="H205" s="2"/>
      <c r="I205" s="2"/>
      <c r="J205" s="2"/>
    </row>
    <row r="206" ht="15.75" customHeight="1">
      <c r="A206" s="460" t="str">
        <f t="shared" si="6"/>
        <v>PROCESO DE AUTOEVALUACIÓN INSTITUCIONAL AÑO 2023</v>
      </c>
      <c r="B206" s="2"/>
      <c r="C206" s="2"/>
      <c r="D206" s="2"/>
      <c r="E206" s="2"/>
      <c r="F206" s="2"/>
      <c r="G206" s="2"/>
      <c r="H206" s="2"/>
      <c r="I206" s="2"/>
      <c r="J206" s="2"/>
    </row>
    <row r="207" ht="15.75" customHeight="1">
      <c r="A207" s="460" t="str">
        <f t="shared" si="6"/>
        <v>EJECUCIÓN PLAN DE MEJORAMIENTO GESTIÓN DIRECTIVA</v>
      </c>
      <c r="B207" s="2"/>
      <c r="C207" s="2"/>
      <c r="D207" s="2"/>
      <c r="E207" s="2"/>
      <c r="F207" s="2"/>
      <c r="G207" s="2"/>
      <c r="H207" s="2"/>
      <c r="I207" s="2"/>
      <c r="J207" s="2"/>
    </row>
    <row r="208" ht="15.75" customHeight="1">
      <c r="A208" s="460" t="s">
        <v>733</v>
      </c>
      <c r="B208" s="2"/>
      <c r="C208" s="2"/>
      <c r="D208" s="2"/>
      <c r="E208" s="2"/>
      <c r="F208" s="2"/>
      <c r="G208" s="2"/>
      <c r="H208" s="2"/>
      <c r="I208" s="2"/>
      <c r="J208" s="2"/>
    </row>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c r="A239" s="460" t="str">
        <f t="shared" ref="A239:A240" si="7">A205</f>
        <v>COLEGIO VÍCTOR FÉLIX GÓMEZ NOVA</v>
      </c>
      <c r="B239" s="2"/>
      <c r="C239" s="2"/>
      <c r="D239" s="2"/>
      <c r="E239" s="2"/>
      <c r="F239" s="2"/>
      <c r="G239" s="2"/>
      <c r="H239" s="2"/>
      <c r="I239" s="2"/>
      <c r="J239" s="2"/>
    </row>
    <row r="240" ht="15.75" customHeight="1">
      <c r="A240" s="460" t="str">
        <f t="shared" si="7"/>
        <v>PROCESO DE AUTOEVALUACIÓN INSTITUCIONAL AÑO 2023</v>
      </c>
      <c r="B240" s="2"/>
      <c r="C240" s="2"/>
      <c r="D240" s="2"/>
      <c r="E240" s="2"/>
      <c r="F240" s="2"/>
      <c r="G240" s="2"/>
      <c r="H240" s="2"/>
      <c r="I240" s="2"/>
      <c r="J240" s="2"/>
    </row>
    <row r="241" ht="15.75" customHeight="1">
      <c r="A241" s="460" t="s">
        <v>701</v>
      </c>
      <c r="B241" s="2"/>
      <c r="C241" s="2"/>
      <c r="D241" s="2"/>
      <c r="E241" s="2"/>
      <c r="F241" s="2"/>
      <c r="G241" s="2"/>
      <c r="H241" s="2"/>
      <c r="I241" s="2"/>
      <c r="J241" s="2"/>
    </row>
    <row r="242" ht="15.75" customHeight="1">
      <c r="A242" s="460" t="s">
        <v>733</v>
      </c>
      <c r="B242" s="2"/>
      <c r="C242" s="2"/>
      <c r="D242" s="2"/>
      <c r="E242" s="2"/>
      <c r="F242" s="2"/>
      <c r="G242" s="2"/>
      <c r="H242" s="2"/>
      <c r="I242" s="2"/>
      <c r="J242" s="2"/>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c r="A273" s="460" t="str">
        <f t="shared" ref="A273:A274" si="8">A239</f>
        <v>COLEGIO VÍCTOR FÉLIX GÓMEZ NOVA</v>
      </c>
      <c r="B273" s="2"/>
      <c r="C273" s="2"/>
      <c r="D273" s="2"/>
      <c r="E273" s="2"/>
      <c r="F273" s="2"/>
      <c r="G273" s="2"/>
      <c r="H273" s="2"/>
      <c r="I273" s="2"/>
      <c r="J273" s="2"/>
    </row>
    <row r="274" ht="15.75" customHeight="1">
      <c r="A274" s="460" t="str">
        <f t="shared" si="8"/>
        <v>PROCESO DE AUTOEVALUACIÓN INSTITUCIONAL AÑO 2023</v>
      </c>
      <c r="B274" s="2"/>
      <c r="C274" s="2"/>
      <c r="D274" s="2"/>
      <c r="E274" s="2"/>
      <c r="F274" s="2"/>
      <c r="G274" s="2"/>
      <c r="H274" s="2"/>
      <c r="I274" s="2"/>
      <c r="J274" s="2"/>
    </row>
    <row r="275" ht="15.75" customHeight="1">
      <c r="A275" s="460" t="s">
        <v>701</v>
      </c>
      <c r="B275" s="2"/>
      <c r="C275" s="2"/>
      <c r="D275" s="2"/>
      <c r="E275" s="2"/>
      <c r="F275" s="2"/>
      <c r="G275" s="2"/>
      <c r="H275" s="2"/>
      <c r="I275" s="2"/>
      <c r="J275" s="2"/>
    </row>
    <row r="276" ht="15.75" customHeight="1">
      <c r="A276" s="460" t="s">
        <v>733</v>
      </c>
      <c r="B276" s="2"/>
      <c r="C276" s="2"/>
      <c r="D276" s="2"/>
      <c r="E276" s="2"/>
      <c r="F276" s="2"/>
      <c r="G276" s="2"/>
      <c r="H276" s="2"/>
      <c r="I276" s="2"/>
      <c r="J276" s="2"/>
    </row>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c r="A307" s="460" t="str">
        <f t="shared" ref="A307:A308" si="9">A273</f>
        <v>COLEGIO VÍCTOR FÉLIX GÓMEZ NOVA</v>
      </c>
      <c r="B307" s="2"/>
      <c r="C307" s="2"/>
      <c r="D307" s="2"/>
      <c r="E307" s="2"/>
      <c r="F307" s="2"/>
      <c r="G307" s="2"/>
      <c r="H307" s="2"/>
      <c r="I307" s="2"/>
      <c r="J307" s="2"/>
    </row>
    <row r="308" ht="15.75" customHeight="1">
      <c r="A308" s="460" t="str">
        <f t="shared" si="9"/>
        <v>PROCESO DE AUTOEVALUACIÓN INSTITUCIONAL AÑO 2023</v>
      </c>
      <c r="B308" s="2"/>
      <c r="C308" s="2"/>
      <c r="D308" s="2"/>
      <c r="E308" s="2"/>
      <c r="F308" s="2"/>
      <c r="G308" s="2"/>
      <c r="H308" s="2"/>
      <c r="I308" s="2"/>
      <c r="J308" s="2"/>
    </row>
    <row r="309" ht="15.75" customHeight="1">
      <c r="A309" s="460" t="s">
        <v>701</v>
      </c>
      <c r="B309" s="2"/>
      <c r="C309" s="2"/>
      <c r="D309" s="2"/>
      <c r="E309" s="2"/>
      <c r="F309" s="2"/>
      <c r="G309" s="2"/>
      <c r="H309" s="2"/>
      <c r="I309" s="2"/>
      <c r="J309" s="2"/>
    </row>
    <row r="310" ht="15.75" customHeight="1">
      <c r="A310" s="460" t="s">
        <v>733</v>
      </c>
      <c r="B310" s="2"/>
      <c r="C310" s="2"/>
      <c r="D310" s="2"/>
      <c r="E310" s="2"/>
      <c r="F310" s="2"/>
      <c r="G310" s="2"/>
      <c r="H310" s="2"/>
      <c r="I310" s="2"/>
      <c r="J310" s="2"/>
    </row>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c r="A341" s="460" t="str">
        <f t="shared" ref="A341:A342" si="10">A307</f>
        <v>COLEGIO VÍCTOR FÉLIX GÓMEZ NOVA</v>
      </c>
      <c r="B341" s="2"/>
      <c r="C341" s="2"/>
      <c r="D341" s="2"/>
      <c r="E341" s="2"/>
      <c r="F341" s="2"/>
      <c r="G341" s="2"/>
      <c r="H341" s="2"/>
      <c r="I341" s="2"/>
      <c r="J341" s="2"/>
    </row>
    <row r="342" ht="15.75" customHeight="1">
      <c r="A342" s="460" t="str">
        <f t="shared" si="10"/>
        <v>PROCESO DE AUTOEVALUACIÓN INSTITUCIONAL AÑO 2023</v>
      </c>
      <c r="B342" s="2"/>
      <c r="C342" s="2"/>
      <c r="D342" s="2"/>
      <c r="E342" s="2"/>
      <c r="F342" s="2"/>
      <c r="G342" s="2"/>
      <c r="H342" s="2"/>
      <c r="I342" s="2"/>
      <c r="J342" s="2"/>
    </row>
    <row r="343" ht="15.75" customHeight="1">
      <c r="A343" s="460" t="s">
        <v>701</v>
      </c>
      <c r="B343" s="2"/>
      <c r="C343" s="2"/>
      <c r="D343" s="2"/>
      <c r="E343" s="2"/>
      <c r="F343" s="2"/>
      <c r="G343" s="2"/>
      <c r="H343" s="2"/>
      <c r="I343" s="2"/>
      <c r="J343" s="2"/>
    </row>
    <row r="344" ht="15.75" customHeight="1">
      <c r="A344" s="460" t="s">
        <v>733</v>
      </c>
      <c r="B344" s="2"/>
      <c r="C344" s="2"/>
      <c r="D344" s="2"/>
      <c r="E344" s="2"/>
      <c r="F344" s="2"/>
      <c r="G344" s="2"/>
      <c r="H344" s="2"/>
      <c r="I344" s="2"/>
      <c r="J344" s="2"/>
    </row>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c r="A375" s="460" t="str">
        <f t="shared" ref="A375:A376" si="11">A341</f>
        <v>COLEGIO VÍCTOR FÉLIX GÓMEZ NOVA</v>
      </c>
      <c r="B375" s="2"/>
      <c r="C375" s="2"/>
      <c r="D375" s="2"/>
      <c r="E375" s="2"/>
      <c r="F375" s="2"/>
      <c r="G375" s="2"/>
      <c r="H375" s="2"/>
      <c r="I375" s="2"/>
      <c r="J375" s="2"/>
    </row>
    <row r="376" ht="15.75" customHeight="1">
      <c r="A376" s="460" t="str">
        <f t="shared" si="11"/>
        <v>PROCESO DE AUTOEVALUACIÓN INSTITUCIONAL AÑO 2023</v>
      </c>
      <c r="B376" s="2"/>
      <c r="C376" s="2"/>
      <c r="D376" s="2"/>
      <c r="E376" s="2"/>
      <c r="F376" s="2"/>
      <c r="G376" s="2"/>
      <c r="H376" s="2"/>
      <c r="I376" s="2"/>
      <c r="J376" s="2"/>
    </row>
    <row r="377" ht="15.75" customHeight="1">
      <c r="A377" s="460" t="s">
        <v>701</v>
      </c>
      <c r="B377" s="2"/>
      <c r="C377" s="2"/>
      <c r="D377" s="2"/>
      <c r="E377" s="2"/>
      <c r="F377" s="2"/>
      <c r="G377" s="2"/>
      <c r="H377" s="2"/>
      <c r="I377" s="2"/>
      <c r="J377" s="2"/>
    </row>
    <row r="378" ht="15.75" customHeight="1">
      <c r="A378" s="460" t="s">
        <v>733</v>
      </c>
      <c r="B378" s="2"/>
      <c r="C378" s="2"/>
      <c r="D378" s="2"/>
      <c r="E378" s="2"/>
      <c r="F378" s="2"/>
      <c r="G378" s="2"/>
      <c r="H378" s="2"/>
      <c r="I378" s="2"/>
      <c r="J378" s="2"/>
    </row>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c r="A409" s="460" t="str">
        <f t="shared" ref="A409:A410" si="12">A375</f>
        <v>COLEGIO VÍCTOR FÉLIX GÓMEZ NOVA</v>
      </c>
      <c r="B409" s="2"/>
      <c r="C409" s="2"/>
      <c r="D409" s="2"/>
      <c r="E409" s="2"/>
      <c r="F409" s="2"/>
      <c r="G409" s="2"/>
      <c r="H409" s="2"/>
      <c r="I409" s="2"/>
      <c r="J409" s="2"/>
    </row>
    <row r="410" ht="15.75" customHeight="1">
      <c r="A410" s="460" t="str">
        <f t="shared" si="12"/>
        <v>PROCESO DE AUTOEVALUACIÓN INSTITUCIONAL AÑO 2023</v>
      </c>
      <c r="B410" s="2"/>
      <c r="C410" s="2"/>
      <c r="D410" s="2"/>
      <c r="E410" s="2"/>
      <c r="F410" s="2"/>
      <c r="G410" s="2"/>
      <c r="H410" s="2"/>
      <c r="I410" s="2"/>
      <c r="J410" s="2"/>
    </row>
    <row r="411" ht="15.75" customHeight="1">
      <c r="A411" s="460" t="s">
        <v>707</v>
      </c>
      <c r="B411" s="2"/>
      <c r="C411" s="2"/>
      <c r="D411" s="2"/>
      <c r="E411" s="2"/>
      <c r="F411" s="2"/>
      <c r="G411" s="2"/>
      <c r="H411" s="2"/>
      <c r="I411" s="2"/>
      <c r="J411" s="2"/>
    </row>
    <row r="412" ht="15.75" customHeight="1">
      <c r="A412" s="460" t="s">
        <v>733</v>
      </c>
      <c r="B412" s="2"/>
      <c r="C412" s="2"/>
      <c r="D412" s="2"/>
      <c r="E412" s="2"/>
      <c r="F412" s="2"/>
      <c r="G412" s="2"/>
      <c r="H412" s="2"/>
      <c r="I412" s="2"/>
      <c r="J412" s="2"/>
    </row>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c r="A443" s="460" t="str">
        <f t="shared" ref="A443:A444" si="13">A409</f>
        <v>COLEGIO VÍCTOR FÉLIX GÓMEZ NOVA</v>
      </c>
      <c r="B443" s="2"/>
      <c r="C443" s="2"/>
      <c r="D443" s="2"/>
      <c r="E443" s="2"/>
      <c r="F443" s="2"/>
      <c r="G443" s="2"/>
      <c r="H443" s="2"/>
      <c r="I443" s="2"/>
      <c r="J443" s="2"/>
    </row>
    <row r="444" ht="15.75" customHeight="1">
      <c r="A444" s="460" t="str">
        <f t="shared" si="13"/>
        <v>PROCESO DE AUTOEVALUACIÓN INSTITUCIONAL AÑO 2023</v>
      </c>
      <c r="B444" s="2"/>
      <c r="C444" s="2"/>
      <c r="D444" s="2"/>
      <c r="E444" s="2"/>
      <c r="F444" s="2"/>
      <c r="G444" s="2"/>
      <c r="H444" s="2"/>
      <c r="I444" s="2"/>
      <c r="J444" s="2"/>
    </row>
    <row r="445" ht="15.75" customHeight="1">
      <c r="A445" s="460" t="s">
        <v>707</v>
      </c>
      <c r="B445" s="2"/>
      <c r="C445" s="2"/>
      <c r="D445" s="2"/>
      <c r="E445" s="2"/>
      <c r="F445" s="2"/>
      <c r="G445" s="2"/>
      <c r="H445" s="2"/>
      <c r="I445" s="2"/>
      <c r="J445" s="2"/>
    </row>
    <row r="446" ht="15.75" customHeight="1">
      <c r="A446" s="460" t="s">
        <v>733</v>
      </c>
      <c r="B446" s="2"/>
      <c r="C446" s="2"/>
      <c r="D446" s="2"/>
      <c r="E446" s="2"/>
      <c r="F446" s="2"/>
      <c r="G446" s="2"/>
      <c r="H446" s="2"/>
      <c r="I446" s="2"/>
      <c r="J446" s="2"/>
    </row>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c r="A477" s="460" t="str">
        <f t="shared" ref="A477:A478" si="14">A443</f>
        <v>COLEGIO VÍCTOR FÉLIX GÓMEZ NOVA</v>
      </c>
      <c r="B477" s="2"/>
      <c r="C477" s="2"/>
      <c r="D477" s="2"/>
      <c r="E477" s="2"/>
      <c r="F477" s="2"/>
      <c r="G477" s="2"/>
      <c r="H477" s="2"/>
      <c r="I477" s="2"/>
      <c r="J477" s="2"/>
    </row>
    <row r="478" ht="15.75" customHeight="1">
      <c r="A478" s="460" t="str">
        <f t="shared" si="14"/>
        <v>PROCESO DE AUTOEVALUACIÓN INSTITUCIONAL AÑO 2023</v>
      </c>
      <c r="B478" s="2"/>
      <c r="C478" s="2"/>
      <c r="D478" s="2"/>
      <c r="E478" s="2"/>
      <c r="F478" s="2"/>
      <c r="G478" s="2"/>
      <c r="H478" s="2"/>
      <c r="I478" s="2"/>
      <c r="J478" s="2"/>
    </row>
    <row r="479" ht="15.75" customHeight="1">
      <c r="A479" s="460" t="s">
        <v>707</v>
      </c>
      <c r="B479" s="2"/>
      <c r="C479" s="2"/>
      <c r="D479" s="2"/>
      <c r="E479" s="2"/>
      <c r="F479" s="2"/>
      <c r="G479" s="2"/>
      <c r="H479" s="2"/>
      <c r="I479" s="2"/>
      <c r="J479" s="2"/>
    </row>
    <row r="480" ht="15.75" customHeight="1">
      <c r="A480" s="460" t="s">
        <v>733</v>
      </c>
      <c r="B480" s="2"/>
      <c r="C480" s="2"/>
      <c r="D480" s="2"/>
      <c r="E480" s="2"/>
      <c r="F480" s="2"/>
      <c r="G480" s="2"/>
      <c r="H480" s="2"/>
      <c r="I480" s="2"/>
      <c r="J480" s="2"/>
    </row>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c r="A511" s="460" t="str">
        <f t="shared" ref="A511:A512" si="15">A477</f>
        <v>COLEGIO VÍCTOR FÉLIX GÓMEZ NOVA</v>
      </c>
      <c r="B511" s="2"/>
      <c r="C511" s="2"/>
      <c r="D511" s="2"/>
      <c r="E511" s="2"/>
      <c r="F511" s="2"/>
      <c r="G511" s="2"/>
      <c r="H511" s="2"/>
      <c r="I511" s="2"/>
      <c r="J511" s="2"/>
    </row>
    <row r="512" ht="15.75" customHeight="1">
      <c r="A512" s="460" t="str">
        <f t="shared" si="15"/>
        <v>PROCESO DE AUTOEVALUACIÓN INSTITUCIONAL AÑO 2023</v>
      </c>
      <c r="B512" s="2"/>
      <c r="C512" s="2"/>
      <c r="D512" s="2"/>
      <c r="E512" s="2"/>
      <c r="F512" s="2"/>
      <c r="G512" s="2"/>
      <c r="H512" s="2"/>
      <c r="I512" s="2"/>
      <c r="J512" s="2"/>
    </row>
    <row r="513" ht="15.75" customHeight="1">
      <c r="A513" s="460" t="s">
        <v>707</v>
      </c>
      <c r="B513" s="2"/>
      <c r="C513" s="2"/>
      <c r="D513" s="2"/>
      <c r="E513" s="2"/>
      <c r="F513" s="2"/>
      <c r="G513" s="2"/>
      <c r="H513" s="2"/>
      <c r="I513" s="2"/>
      <c r="J513" s="2"/>
    </row>
    <row r="514" ht="15.75" customHeight="1">
      <c r="A514" s="460" t="s">
        <v>733</v>
      </c>
      <c r="B514" s="2"/>
      <c r="C514" s="2"/>
      <c r="D514" s="2"/>
      <c r="E514" s="2"/>
      <c r="F514" s="2"/>
      <c r="G514" s="2"/>
      <c r="H514" s="2"/>
      <c r="I514" s="2"/>
      <c r="J514" s="2"/>
    </row>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c r="A545" s="460" t="str">
        <f t="shared" ref="A545:A546" si="16">A511</f>
        <v>COLEGIO VÍCTOR FÉLIX GÓMEZ NOVA</v>
      </c>
      <c r="B545" s="2"/>
      <c r="C545" s="2"/>
      <c r="D545" s="2"/>
      <c r="E545" s="2"/>
      <c r="F545" s="2"/>
      <c r="G545" s="2"/>
      <c r="H545" s="2"/>
      <c r="I545" s="2"/>
      <c r="J545" s="2"/>
    </row>
    <row r="546" ht="15.75" customHeight="1">
      <c r="A546" s="460" t="str">
        <f t="shared" si="16"/>
        <v>PROCESO DE AUTOEVALUACIÓN INSTITUCIONAL AÑO 2023</v>
      </c>
      <c r="B546" s="2"/>
      <c r="C546" s="2"/>
      <c r="D546" s="2"/>
      <c r="E546" s="2"/>
      <c r="F546" s="2"/>
      <c r="G546" s="2"/>
      <c r="H546" s="2"/>
      <c r="I546" s="2"/>
      <c r="J546" s="2"/>
    </row>
    <row r="547" ht="15.75" customHeight="1">
      <c r="A547" s="460" t="s">
        <v>707</v>
      </c>
      <c r="B547" s="2"/>
      <c r="C547" s="2"/>
      <c r="D547" s="2"/>
      <c r="E547" s="2"/>
      <c r="F547" s="2"/>
      <c r="G547" s="2"/>
      <c r="H547" s="2"/>
      <c r="I547" s="2"/>
      <c r="J547" s="2"/>
    </row>
    <row r="548" ht="15.75" customHeight="1">
      <c r="A548" s="460" t="s">
        <v>733</v>
      </c>
      <c r="B548" s="2"/>
      <c r="C548" s="2"/>
      <c r="D548" s="2"/>
      <c r="E548" s="2"/>
      <c r="F548" s="2"/>
      <c r="G548" s="2"/>
      <c r="H548" s="2"/>
      <c r="I548" s="2"/>
      <c r="J548" s="2"/>
    </row>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c r="A579" s="460" t="str">
        <f t="shared" ref="A579:A580" si="17">A545</f>
        <v>COLEGIO VÍCTOR FÉLIX GÓMEZ NOVA</v>
      </c>
      <c r="B579" s="2"/>
      <c r="C579" s="2"/>
      <c r="D579" s="2"/>
      <c r="E579" s="2"/>
      <c r="F579" s="2"/>
      <c r="G579" s="2"/>
      <c r="H579" s="2"/>
      <c r="I579" s="2"/>
      <c r="J579" s="2"/>
    </row>
    <row r="580" ht="15.75" customHeight="1">
      <c r="A580" s="460" t="str">
        <f t="shared" si="17"/>
        <v>PROCESO DE AUTOEVALUACIÓN INSTITUCIONAL AÑO 2023</v>
      </c>
      <c r="B580" s="2"/>
      <c r="C580" s="2"/>
      <c r="D580" s="2"/>
      <c r="E580" s="2"/>
      <c r="F580" s="2"/>
      <c r="G580" s="2"/>
      <c r="H580" s="2"/>
      <c r="I580" s="2"/>
      <c r="J580" s="2"/>
    </row>
    <row r="581" ht="15.75" customHeight="1">
      <c r="A581" s="460" t="s">
        <v>707</v>
      </c>
      <c r="B581" s="2"/>
      <c r="C581" s="2"/>
      <c r="D581" s="2"/>
      <c r="E581" s="2"/>
      <c r="F581" s="2"/>
      <c r="G581" s="2"/>
      <c r="H581" s="2"/>
      <c r="I581" s="2"/>
      <c r="J581" s="2"/>
    </row>
    <row r="582" ht="15.75" customHeight="1">
      <c r="A582" s="460" t="s">
        <v>733</v>
      </c>
      <c r="B582" s="2"/>
      <c r="C582" s="2"/>
      <c r="D582" s="2"/>
      <c r="E582" s="2"/>
      <c r="F582" s="2"/>
      <c r="G582" s="2"/>
      <c r="H582" s="2"/>
      <c r="I582" s="2"/>
      <c r="J582" s="2"/>
    </row>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c r="A613" s="460" t="str">
        <f t="shared" ref="A613:A614" si="18">A579</f>
        <v>COLEGIO VÍCTOR FÉLIX GÓMEZ NOVA</v>
      </c>
      <c r="B613" s="2"/>
      <c r="C613" s="2"/>
      <c r="D613" s="2"/>
      <c r="E613" s="2"/>
      <c r="F613" s="2"/>
      <c r="G613" s="2"/>
      <c r="H613" s="2"/>
      <c r="I613" s="2"/>
      <c r="J613" s="2"/>
    </row>
    <row r="614" ht="15.75" customHeight="1">
      <c r="A614" s="460" t="str">
        <f t="shared" si="18"/>
        <v>PROCESO DE AUTOEVALUACIÓN INSTITUCIONAL AÑO 2023</v>
      </c>
      <c r="B614" s="2"/>
      <c r="C614" s="2"/>
      <c r="D614" s="2"/>
      <c r="E614" s="2"/>
      <c r="F614" s="2"/>
      <c r="G614" s="2"/>
      <c r="H614" s="2"/>
      <c r="I614" s="2"/>
      <c r="J614" s="2"/>
    </row>
    <row r="615" ht="15.75" customHeight="1">
      <c r="A615" s="460" t="s">
        <v>710</v>
      </c>
      <c r="B615" s="2"/>
      <c r="C615" s="2"/>
      <c r="D615" s="2"/>
      <c r="E615" s="2"/>
      <c r="F615" s="2"/>
      <c r="G615" s="2"/>
      <c r="H615" s="2"/>
      <c r="I615" s="2"/>
      <c r="J615" s="2"/>
    </row>
    <row r="616" ht="15.75" customHeight="1">
      <c r="A616" s="460" t="s">
        <v>733</v>
      </c>
      <c r="B616" s="2"/>
      <c r="C616" s="2"/>
      <c r="D616" s="2"/>
      <c r="E616" s="2"/>
      <c r="F616" s="2"/>
      <c r="G616" s="2"/>
      <c r="H616" s="2"/>
      <c r="I616" s="2"/>
      <c r="J616" s="2"/>
    </row>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c r="A647" s="460" t="str">
        <f t="shared" ref="A647:A648" si="19">A613</f>
        <v>COLEGIO VÍCTOR FÉLIX GÓMEZ NOVA</v>
      </c>
      <c r="B647" s="2"/>
      <c r="C647" s="2"/>
      <c r="D647" s="2"/>
      <c r="E647" s="2"/>
      <c r="F647" s="2"/>
      <c r="G647" s="2"/>
      <c r="H647" s="2"/>
      <c r="I647" s="2"/>
      <c r="J647" s="2"/>
    </row>
    <row r="648" ht="15.75" customHeight="1">
      <c r="A648" s="460" t="str">
        <f t="shared" si="19"/>
        <v>PROCESO DE AUTOEVALUACIÓN INSTITUCIONAL AÑO 2023</v>
      </c>
      <c r="B648" s="2"/>
      <c r="C648" s="2"/>
      <c r="D648" s="2"/>
      <c r="E648" s="2"/>
      <c r="F648" s="2"/>
      <c r="G648" s="2"/>
      <c r="H648" s="2"/>
      <c r="I648" s="2"/>
      <c r="J648" s="2"/>
    </row>
    <row r="649" ht="15.75" customHeight="1">
      <c r="A649" s="460" t="s">
        <v>710</v>
      </c>
      <c r="B649" s="2"/>
      <c r="C649" s="2"/>
      <c r="D649" s="2"/>
      <c r="E649" s="2"/>
      <c r="F649" s="2"/>
      <c r="G649" s="2"/>
      <c r="H649" s="2"/>
      <c r="I649" s="2"/>
      <c r="J649" s="2"/>
    </row>
    <row r="650" ht="15.75" customHeight="1">
      <c r="A650" s="460" t="s">
        <v>733</v>
      </c>
      <c r="B650" s="2"/>
      <c r="C650" s="2"/>
      <c r="D650" s="2"/>
      <c r="E650" s="2"/>
      <c r="F650" s="2"/>
      <c r="G650" s="2"/>
      <c r="H650" s="2"/>
      <c r="I650" s="2"/>
      <c r="J650" s="2"/>
    </row>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c r="A681" s="460" t="str">
        <f t="shared" ref="A681:A682" si="20">A647</f>
        <v>COLEGIO VÍCTOR FÉLIX GÓMEZ NOVA</v>
      </c>
      <c r="B681" s="2"/>
      <c r="C681" s="2"/>
      <c r="D681" s="2"/>
      <c r="E681" s="2"/>
      <c r="F681" s="2"/>
      <c r="G681" s="2"/>
      <c r="H681" s="2"/>
      <c r="I681" s="2"/>
      <c r="J681" s="2"/>
    </row>
    <row r="682" ht="15.75" customHeight="1">
      <c r="A682" s="460" t="str">
        <f t="shared" si="20"/>
        <v>PROCESO DE AUTOEVALUACIÓN INSTITUCIONAL AÑO 2023</v>
      </c>
      <c r="B682" s="2"/>
      <c r="C682" s="2"/>
      <c r="D682" s="2"/>
      <c r="E682" s="2"/>
      <c r="F682" s="2"/>
      <c r="G682" s="2"/>
      <c r="H682" s="2"/>
      <c r="I682" s="2"/>
      <c r="J682" s="2"/>
    </row>
    <row r="683" ht="15.75" customHeight="1">
      <c r="A683" s="460" t="s">
        <v>710</v>
      </c>
      <c r="B683" s="2"/>
      <c r="C683" s="2"/>
      <c r="D683" s="2"/>
      <c r="E683" s="2"/>
      <c r="F683" s="2"/>
      <c r="G683" s="2"/>
      <c r="H683" s="2"/>
      <c r="I683" s="2"/>
      <c r="J683" s="2"/>
    </row>
    <row r="684" ht="15.75" customHeight="1">
      <c r="A684" s="460" t="s">
        <v>733</v>
      </c>
      <c r="B684" s="2"/>
      <c r="C684" s="2"/>
      <c r="D684" s="2"/>
      <c r="E684" s="2"/>
      <c r="F684" s="2"/>
      <c r="G684" s="2"/>
      <c r="H684" s="2"/>
      <c r="I684" s="2"/>
      <c r="J684" s="2"/>
    </row>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c r="A715" s="460" t="str">
        <f t="shared" ref="A715:A716" si="21">A681</f>
        <v>COLEGIO VÍCTOR FÉLIX GÓMEZ NOVA</v>
      </c>
      <c r="B715" s="2"/>
      <c r="C715" s="2"/>
      <c r="D715" s="2"/>
      <c r="E715" s="2"/>
      <c r="F715" s="2"/>
      <c r="G715" s="2"/>
      <c r="H715" s="2"/>
      <c r="I715" s="2"/>
      <c r="J715" s="2"/>
    </row>
    <row r="716" ht="15.75" customHeight="1">
      <c r="A716" s="460" t="str">
        <f t="shared" si="21"/>
        <v>PROCESO DE AUTOEVALUACIÓN INSTITUCIONAL AÑO 2023</v>
      </c>
      <c r="B716" s="2"/>
      <c r="C716" s="2"/>
      <c r="D716" s="2"/>
      <c r="E716" s="2"/>
      <c r="F716" s="2"/>
      <c r="G716" s="2"/>
      <c r="H716" s="2"/>
      <c r="I716" s="2"/>
      <c r="J716" s="2"/>
    </row>
    <row r="717" ht="15.75" customHeight="1">
      <c r="A717" s="460" t="s">
        <v>710</v>
      </c>
      <c r="B717" s="2"/>
      <c r="C717" s="2"/>
      <c r="D717" s="2"/>
      <c r="E717" s="2"/>
      <c r="F717" s="2"/>
      <c r="G717" s="2"/>
      <c r="H717" s="2"/>
      <c r="I717" s="2"/>
      <c r="J717" s="2"/>
    </row>
    <row r="718" ht="15.75" customHeight="1">
      <c r="A718" s="460" t="s">
        <v>733</v>
      </c>
      <c r="B718" s="2"/>
      <c r="C718" s="2"/>
      <c r="D718" s="2"/>
      <c r="E718" s="2"/>
      <c r="F718" s="2"/>
      <c r="G718" s="2"/>
      <c r="H718" s="2"/>
      <c r="I718" s="2"/>
      <c r="J718" s="2"/>
    </row>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c r="A749" s="460" t="str">
        <f t="shared" ref="A749:A750" si="22">A715</f>
        <v>COLEGIO VÍCTOR FÉLIX GÓMEZ NOVA</v>
      </c>
      <c r="B749" s="2"/>
      <c r="C749" s="2"/>
      <c r="D749" s="2"/>
      <c r="E749" s="2"/>
      <c r="F749" s="2"/>
      <c r="G749" s="2"/>
      <c r="H749" s="2"/>
      <c r="I749" s="2"/>
      <c r="J749" s="2"/>
    </row>
    <row r="750" ht="15.75" customHeight="1">
      <c r="A750" s="460" t="str">
        <f t="shared" si="22"/>
        <v>PROCESO DE AUTOEVALUACIÓN INSTITUCIONAL AÑO 2023</v>
      </c>
      <c r="B750" s="2"/>
      <c r="C750" s="2"/>
      <c r="D750" s="2"/>
      <c r="E750" s="2"/>
      <c r="F750" s="2"/>
      <c r="G750" s="2"/>
      <c r="H750" s="2"/>
      <c r="I750" s="2"/>
      <c r="J750" s="2"/>
    </row>
    <row r="751" ht="15.75" customHeight="1">
      <c r="A751" s="460" t="s">
        <v>710</v>
      </c>
      <c r="B751" s="2"/>
      <c r="C751" s="2"/>
      <c r="D751" s="2"/>
      <c r="E751" s="2"/>
      <c r="F751" s="2"/>
      <c r="G751" s="2"/>
      <c r="H751" s="2"/>
      <c r="I751" s="2"/>
      <c r="J751" s="2"/>
    </row>
    <row r="752" ht="15.75" customHeight="1">
      <c r="A752" s="460" t="s">
        <v>733</v>
      </c>
      <c r="B752" s="2"/>
      <c r="C752" s="2"/>
      <c r="D752" s="2"/>
      <c r="E752" s="2"/>
      <c r="F752" s="2"/>
      <c r="G752" s="2"/>
      <c r="H752" s="2"/>
      <c r="I752" s="2"/>
      <c r="J752" s="2"/>
    </row>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c r="A783" s="460" t="str">
        <f t="shared" ref="A783:A784" si="23">A749</f>
        <v>COLEGIO VÍCTOR FÉLIX GÓMEZ NOVA</v>
      </c>
      <c r="B783" s="2"/>
      <c r="C783" s="2"/>
      <c r="D783" s="2"/>
      <c r="E783" s="2"/>
      <c r="F783" s="2"/>
      <c r="G783" s="2"/>
      <c r="H783" s="2"/>
      <c r="I783" s="2"/>
      <c r="J783" s="2"/>
    </row>
    <row r="784" ht="15.75" customHeight="1">
      <c r="A784" s="460" t="str">
        <f t="shared" si="23"/>
        <v>PROCESO DE AUTOEVALUACIÓN INSTITUCIONAL AÑO 2023</v>
      </c>
      <c r="B784" s="2"/>
      <c r="C784" s="2"/>
      <c r="D784" s="2"/>
      <c r="E784" s="2"/>
      <c r="F784" s="2"/>
      <c r="G784" s="2"/>
      <c r="H784" s="2"/>
      <c r="I784" s="2"/>
      <c r="J784" s="2"/>
    </row>
    <row r="785" ht="15.75" customHeight="1">
      <c r="A785" s="460" t="s">
        <v>732</v>
      </c>
      <c r="B785" s="2"/>
      <c r="C785" s="2"/>
      <c r="D785" s="2"/>
      <c r="E785" s="2"/>
      <c r="F785" s="2"/>
      <c r="G785" s="2"/>
      <c r="H785" s="2"/>
      <c r="I785" s="2"/>
      <c r="J785" s="2"/>
    </row>
    <row r="786" ht="15.75" customHeight="1">
      <c r="A786" s="460" t="s">
        <v>733</v>
      </c>
      <c r="B786" s="2"/>
      <c r="C786" s="2"/>
      <c r="D786" s="2"/>
      <c r="E786" s="2"/>
      <c r="F786" s="2"/>
      <c r="G786" s="2"/>
      <c r="H786" s="2"/>
      <c r="I786" s="2"/>
      <c r="J786" s="2"/>
    </row>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A343:J343"/>
    <mergeCell ref="A344:J344"/>
    <mergeCell ref="A375:J375"/>
    <mergeCell ref="A376:J376"/>
    <mergeCell ref="A377:J377"/>
    <mergeCell ref="A378:J378"/>
    <mergeCell ref="A409:J409"/>
    <mergeCell ref="A410:J410"/>
    <mergeCell ref="A411:J411"/>
    <mergeCell ref="A412:J412"/>
    <mergeCell ref="A443:J443"/>
    <mergeCell ref="A444:J444"/>
    <mergeCell ref="A445:J445"/>
    <mergeCell ref="A446:J446"/>
    <mergeCell ref="A514:J514"/>
    <mergeCell ref="A545:J545"/>
    <mergeCell ref="A546:J546"/>
    <mergeCell ref="A547:J547"/>
    <mergeCell ref="A548:J548"/>
    <mergeCell ref="A579:J579"/>
    <mergeCell ref="A580:J580"/>
    <mergeCell ref="A581:J581"/>
    <mergeCell ref="A582:J582"/>
    <mergeCell ref="A613:J613"/>
    <mergeCell ref="A614:J614"/>
    <mergeCell ref="A615:J615"/>
    <mergeCell ref="A616:J616"/>
    <mergeCell ref="A647:J647"/>
    <mergeCell ref="A648:J648"/>
    <mergeCell ref="A649:J649"/>
    <mergeCell ref="A650:J650"/>
    <mergeCell ref="A681:J681"/>
    <mergeCell ref="A682:J682"/>
    <mergeCell ref="A683:J683"/>
    <mergeCell ref="A684:J684"/>
    <mergeCell ref="A752:J752"/>
    <mergeCell ref="A783:J783"/>
    <mergeCell ref="A784:J784"/>
    <mergeCell ref="A785:J785"/>
    <mergeCell ref="A786:J786"/>
    <mergeCell ref="A715:J715"/>
    <mergeCell ref="A716:J716"/>
    <mergeCell ref="A717:J717"/>
    <mergeCell ref="A718:J718"/>
    <mergeCell ref="A749:J749"/>
    <mergeCell ref="A750:J750"/>
    <mergeCell ref="A751:J751"/>
    <mergeCell ref="A1:J1"/>
    <mergeCell ref="A2:J2"/>
    <mergeCell ref="A3:J3"/>
    <mergeCell ref="A4:J4"/>
    <mergeCell ref="A35:J35"/>
    <mergeCell ref="A36:J36"/>
    <mergeCell ref="A37:J37"/>
    <mergeCell ref="A38:J38"/>
    <mergeCell ref="A69:J69"/>
    <mergeCell ref="A70:J70"/>
    <mergeCell ref="A71:J71"/>
    <mergeCell ref="A72:J72"/>
    <mergeCell ref="A103:J103"/>
    <mergeCell ref="A104:J104"/>
    <mergeCell ref="A105:J105"/>
    <mergeCell ref="A106:J106"/>
    <mergeCell ref="A137:J137"/>
    <mergeCell ref="A138:J138"/>
    <mergeCell ref="A139:J139"/>
    <mergeCell ref="A140:J140"/>
    <mergeCell ref="A171:J171"/>
    <mergeCell ref="A172:J172"/>
    <mergeCell ref="A173:J173"/>
    <mergeCell ref="A174:J174"/>
    <mergeCell ref="A205:J205"/>
    <mergeCell ref="A206:J206"/>
    <mergeCell ref="A207:J207"/>
    <mergeCell ref="A208:J208"/>
    <mergeCell ref="A239:J239"/>
    <mergeCell ref="A240:J240"/>
    <mergeCell ref="A241:J241"/>
    <mergeCell ref="A242:J242"/>
    <mergeCell ref="A273:J273"/>
    <mergeCell ref="A274:J274"/>
    <mergeCell ref="A275:J275"/>
    <mergeCell ref="A276:J276"/>
    <mergeCell ref="A307:J307"/>
    <mergeCell ref="A308:J308"/>
    <mergeCell ref="A309:J309"/>
    <mergeCell ref="A310:J310"/>
    <mergeCell ref="A341:J341"/>
    <mergeCell ref="A342:J342"/>
    <mergeCell ref="A477:J477"/>
    <mergeCell ref="A478:J478"/>
    <mergeCell ref="A479:J479"/>
    <mergeCell ref="A480:J480"/>
    <mergeCell ref="A511:J511"/>
    <mergeCell ref="A512:J512"/>
    <mergeCell ref="A513:J513"/>
  </mergeCells>
  <printOptions/>
  <pageMargins bottom="0.7480314960629921" footer="0.0" header="0.0" left="0.7086614173228347" right="0.7086614173228347" top="0.7480314960629921"/>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
      <c r="A2" s="39" t="str">
        <f>'MATRIZ DE VALORACIÓN'!A141:D141</f>
        <v>COLEGIO VÍCTOR FÉLIX GÓMEZ NOVA</v>
      </c>
    </row>
    <row r="3">
      <c r="A3" s="39" t="str">
        <f>'MATRIZ DE VALORACIÓN'!A142:D142</f>
        <v>PROCESO DE AUTOEVALUACIÓN INSTITUCIONAL AÑO 2023</v>
      </c>
    </row>
    <row r="6">
      <c r="A6" s="40" t="s">
        <v>124</v>
      </c>
      <c r="B6" s="2"/>
      <c r="C6" s="2"/>
      <c r="D6" s="2"/>
      <c r="E6" s="2"/>
      <c r="F6" s="2"/>
      <c r="G6" s="2"/>
      <c r="H6" s="2"/>
      <c r="I6" s="2"/>
      <c r="J6" s="2"/>
      <c r="K6" s="2"/>
    </row>
    <row r="7">
      <c r="A7" s="40" t="s">
        <v>125</v>
      </c>
      <c r="B7" s="2"/>
      <c r="C7" s="2"/>
      <c r="D7" s="2"/>
      <c r="E7" s="2"/>
      <c r="F7" s="2"/>
      <c r="G7" s="2"/>
      <c r="H7" s="2"/>
      <c r="I7" s="2"/>
      <c r="J7" s="2"/>
      <c r="K7"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K2"/>
    <mergeCell ref="A3:K3"/>
    <mergeCell ref="A6:K6"/>
    <mergeCell ref="A7:K7"/>
  </mergeCells>
  <printOptions/>
  <pageMargins bottom="0.7480314960629921" footer="0.0" header="0.0" left="0.7086614173228347" right="0.3937007874015748" top="0.7480314960629921"/>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4.43" defaultRowHeight="15.0"/>
  <cols>
    <col customWidth="1" min="1" max="1" width="11.71"/>
    <col customWidth="1" min="2" max="2" width="25.0"/>
    <col customWidth="1" min="3" max="3" width="8.0"/>
    <col customWidth="1" min="4" max="5" width="8.29"/>
    <col customWidth="1" min="6" max="6" width="8.14"/>
    <col customWidth="1" min="7" max="7" width="48.86"/>
    <col customWidth="1" min="8" max="8" width="8.14"/>
    <col customWidth="1" min="9" max="9" width="12.86"/>
    <col customWidth="1" min="10" max="10" width="23.71"/>
    <col customWidth="1" min="11" max="11" width="7.0"/>
    <col customWidth="1" min="12" max="12" width="7.29"/>
    <col customWidth="1" min="13" max="13" width="7.0"/>
    <col customWidth="1" min="14" max="14" width="7.14"/>
    <col customWidth="1" min="15" max="15" width="49.14"/>
    <col customWidth="1" min="16" max="16" width="11.29"/>
    <col customWidth="1" min="17" max="17" width="12.57"/>
    <col customWidth="1" min="18" max="28" width="10.71"/>
  </cols>
  <sheetData>
    <row r="1">
      <c r="A1" s="55" t="s">
        <v>131</v>
      </c>
      <c r="B1" s="2"/>
      <c r="C1" s="2"/>
      <c r="D1" s="2"/>
      <c r="E1" s="2"/>
      <c r="F1" s="2"/>
      <c r="G1" s="2"/>
      <c r="H1" s="2"/>
      <c r="I1" s="56" t="s">
        <v>132</v>
      </c>
      <c r="J1" s="2"/>
      <c r="K1" s="2"/>
      <c r="L1" s="2"/>
      <c r="M1" s="2"/>
      <c r="N1" s="2"/>
      <c r="O1" s="2"/>
      <c r="P1" s="2"/>
      <c r="Q1" s="56" t="str">
        <f t="shared" ref="Q1:Q3" si="1">A1</f>
        <v>COLEGIO VÍCTOR FÉLIX GÓMEZ NOVA</v>
      </c>
      <c r="R1" s="2"/>
      <c r="S1" s="2"/>
      <c r="T1" s="2"/>
      <c r="U1" s="2"/>
      <c r="V1" s="2"/>
      <c r="W1" s="2"/>
      <c r="X1" s="2"/>
      <c r="Y1" s="2"/>
      <c r="Z1" s="2"/>
      <c r="AA1" s="2"/>
    </row>
    <row r="2">
      <c r="A2" s="57" t="s">
        <v>133</v>
      </c>
      <c r="B2" s="2"/>
      <c r="C2" s="2"/>
      <c r="D2" s="2"/>
      <c r="E2" s="2"/>
      <c r="F2" s="2"/>
      <c r="G2" s="2"/>
      <c r="H2" s="2"/>
      <c r="I2" s="56" t="str">
        <f>A2</f>
        <v>PROCESO DE AUTOEVALUACIÓN INSTITUCIONAL AÑO 2023</v>
      </c>
      <c r="J2" s="2"/>
      <c r="K2" s="2"/>
      <c r="L2" s="2"/>
      <c r="M2" s="2"/>
      <c r="N2" s="2"/>
      <c r="O2" s="2"/>
      <c r="P2" s="2"/>
      <c r="Q2" s="56" t="str">
        <f t="shared" si="1"/>
        <v>PROCESO DE AUTOEVALUACIÓN INSTITUCIONAL AÑO 2023</v>
      </c>
      <c r="R2" s="2"/>
      <c r="S2" s="2"/>
      <c r="T2" s="2"/>
      <c r="U2" s="2"/>
      <c r="V2" s="2"/>
      <c r="W2" s="2"/>
      <c r="X2" s="2"/>
      <c r="Y2" s="2"/>
      <c r="Z2" s="2"/>
      <c r="AA2" s="2"/>
    </row>
    <row r="3">
      <c r="A3" s="4" t="s">
        <v>0</v>
      </c>
      <c r="B3" s="5"/>
      <c r="C3" s="5"/>
      <c r="D3" s="5"/>
      <c r="E3" s="5"/>
      <c r="F3" s="5"/>
      <c r="G3" s="5"/>
      <c r="H3" s="58"/>
      <c r="I3" s="1" t="s">
        <v>0</v>
      </c>
      <c r="J3" s="2"/>
      <c r="K3" s="2"/>
      <c r="L3" s="2"/>
      <c r="M3" s="2"/>
      <c r="N3" s="2"/>
      <c r="O3" s="2"/>
      <c r="P3" s="2"/>
      <c r="Q3" s="59" t="str">
        <f t="shared" si="1"/>
        <v>ÁREA: GESTIÓN DIRECTIVA</v>
      </c>
      <c r="R3" s="2"/>
      <c r="S3" s="2"/>
      <c r="T3" s="2"/>
      <c r="U3" s="2"/>
      <c r="V3" s="2"/>
      <c r="W3" s="2"/>
      <c r="X3" s="2"/>
      <c r="Y3" s="2"/>
      <c r="Z3" s="2"/>
      <c r="AA3" s="2"/>
    </row>
    <row r="4">
      <c r="A4" s="6" t="s">
        <v>1</v>
      </c>
      <c r="B4" s="60" t="s">
        <v>2</v>
      </c>
      <c r="C4" s="61" t="s">
        <v>134</v>
      </c>
      <c r="D4" s="36"/>
      <c r="E4" s="36"/>
      <c r="F4" s="47"/>
      <c r="G4" s="60" t="s">
        <v>135</v>
      </c>
      <c r="H4" s="28" t="s">
        <v>48</v>
      </c>
      <c r="I4" s="6" t="s">
        <v>1</v>
      </c>
      <c r="J4" s="6" t="s">
        <v>2</v>
      </c>
      <c r="K4" s="61" t="s">
        <v>134</v>
      </c>
      <c r="L4" s="36"/>
      <c r="M4" s="36"/>
      <c r="N4" s="47"/>
      <c r="O4" s="62" t="s">
        <v>135</v>
      </c>
      <c r="P4" s="63" t="str">
        <f t="shared" ref="P4:P5" si="2">H4</f>
        <v>PUNTUA</v>
      </c>
      <c r="Q4" s="59" t="s">
        <v>136</v>
      </c>
      <c r="R4" s="2"/>
      <c r="S4" s="2"/>
      <c r="T4" s="2"/>
      <c r="U4" s="2"/>
      <c r="V4" s="2"/>
      <c r="W4" s="2"/>
      <c r="X4" s="2"/>
      <c r="Y4" s="2"/>
      <c r="Z4" s="2"/>
      <c r="AA4" s="2"/>
    </row>
    <row r="5">
      <c r="A5" s="8"/>
      <c r="B5" s="8"/>
      <c r="C5" s="64">
        <v>1.0</v>
      </c>
      <c r="D5" s="64">
        <v>2.0</v>
      </c>
      <c r="E5" s="64">
        <v>3.0</v>
      </c>
      <c r="F5" s="64">
        <v>4.0</v>
      </c>
      <c r="G5" s="8"/>
      <c r="H5" s="29" t="s">
        <v>49</v>
      </c>
      <c r="I5" s="8"/>
      <c r="J5" s="8"/>
      <c r="K5" s="64">
        <v>1.0</v>
      </c>
      <c r="L5" s="64">
        <v>2.0</v>
      </c>
      <c r="M5" s="64">
        <v>3.0</v>
      </c>
      <c r="N5" s="64">
        <v>4.0</v>
      </c>
      <c r="O5" s="8"/>
      <c r="P5" s="65" t="str">
        <f t="shared" si="2"/>
        <v>CIONES</v>
      </c>
    </row>
    <row r="6" ht="51.0" customHeight="1">
      <c r="A6" s="66" t="s">
        <v>5</v>
      </c>
      <c r="B6" s="67" t="s">
        <v>137</v>
      </c>
      <c r="C6" s="68"/>
      <c r="D6" s="68"/>
      <c r="E6" s="68" t="s">
        <v>138</v>
      </c>
      <c r="F6" s="68"/>
      <c r="G6" s="69" t="s">
        <v>139</v>
      </c>
      <c r="H6" s="70">
        <f t="shared" ref="H6:H9" si="4">COUNTA(C6:G6)</f>
        <v>2</v>
      </c>
      <c r="I6" s="71" t="str">
        <f t="shared" ref="I6:J6" si="3">A6</f>
        <v>Direccionamiento estratégico y horizonte institucional</v>
      </c>
      <c r="J6" s="72" t="str">
        <f t="shared" si="3"/>
        <v>Misión, visión y principios en el marco de una institución
integrada</v>
      </c>
      <c r="K6" s="68">
        <f t="shared" ref="K6:K9" si="5">COUNTA(C6)*1</f>
        <v>0</v>
      </c>
      <c r="L6" s="68">
        <f t="shared" ref="L6:L9" si="6">COUNTA(D6)*2</f>
        <v>0</v>
      </c>
      <c r="M6" s="68">
        <f t="shared" ref="M6:M9" si="7">COUNTA(E6)*3</f>
        <v>3</v>
      </c>
      <c r="N6" s="68">
        <f t="shared" ref="N6:N9" si="8">COUNTA(F6)*4</f>
        <v>0</v>
      </c>
      <c r="O6" s="73" t="str">
        <f t="shared" ref="O6:O9" si="9">G6</f>
        <v>Se cuenta con la Misión y Visión que responde a las necesidades del entorno, pero falta socializar todo lo referente a la inclusión.</v>
      </c>
      <c r="P6" s="68">
        <f t="shared" ref="P6:P9" si="10">SUM(K6:N6)</f>
        <v>3</v>
      </c>
      <c r="Q6" s="74" t="str">
        <f>A6</f>
        <v>Direccionamiento estratégico y horizonte institucional</v>
      </c>
      <c r="R6" s="75">
        <f>SUM(K6:Q6)</f>
        <v>6</v>
      </c>
    </row>
    <row r="7" ht="26.25" customHeight="1">
      <c r="A7" s="12"/>
      <c r="B7" s="67" t="s">
        <v>7</v>
      </c>
      <c r="C7" s="68"/>
      <c r="D7" s="68"/>
      <c r="E7" s="68" t="s">
        <v>138</v>
      </c>
      <c r="F7" s="68"/>
      <c r="G7" s="67" t="s">
        <v>140</v>
      </c>
      <c r="H7" s="70">
        <f t="shared" si="4"/>
        <v>2</v>
      </c>
      <c r="I7" s="12"/>
      <c r="J7" s="73" t="str">
        <f t="shared" ref="J7:J9" si="11">B7</f>
        <v>Metas institucionales</v>
      </c>
      <c r="K7" s="68">
        <f t="shared" si="5"/>
        <v>0</v>
      </c>
      <c r="L7" s="68">
        <f t="shared" si="6"/>
        <v>0</v>
      </c>
      <c r="M7" s="68">
        <f t="shared" si="7"/>
        <v>3</v>
      </c>
      <c r="N7" s="68">
        <f t="shared" si="8"/>
        <v>0</v>
      </c>
      <c r="O7" s="73" t="str">
        <f t="shared" si="9"/>
        <v>Las metas institucionales responden a las necesidades de las sedes y jornadas.</v>
      </c>
      <c r="P7" s="68">
        <f t="shared" si="10"/>
        <v>3</v>
      </c>
      <c r="Q7" s="12"/>
    </row>
    <row r="8" ht="38.25" customHeight="1">
      <c r="A8" s="12"/>
      <c r="B8" s="67" t="s">
        <v>8</v>
      </c>
      <c r="C8" s="68"/>
      <c r="D8" s="68" t="s">
        <v>138</v>
      </c>
      <c r="E8" s="68"/>
      <c r="F8" s="68"/>
      <c r="G8" s="67" t="s">
        <v>141</v>
      </c>
      <c r="H8" s="70">
        <f t="shared" si="4"/>
        <v>2</v>
      </c>
      <c r="I8" s="12"/>
      <c r="J8" s="73" t="str">
        <f t="shared" si="11"/>
        <v>Conocimiento y apropiación del direccionamiento</v>
      </c>
      <c r="K8" s="68">
        <f t="shared" si="5"/>
        <v>0</v>
      </c>
      <c r="L8" s="68">
        <f t="shared" si="6"/>
        <v>2</v>
      </c>
      <c r="M8" s="68">
        <f t="shared" si="7"/>
        <v>0</v>
      </c>
      <c r="N8" s="68">
        <f t="shared" si="8"/>
        <v>0</v>
      </c>
      <c r="O8" s="73" t="str">
        <f t="shared" si="9"/>
        <v>La institución cuenta con canales de comunicación tales como: Página Web, redes sociales, plataforma integra  y correo institucional. </v>
      </c>
      <c r="P8" s="68">
        <f t="shared" si="10"/>
        <v>2</v>
      </c>
      <c r="Q8" s="12"/>
    </row>
    <row r="9" ht="58.5" customHeight="1">
      <c r="A9" s="12"/>
      <c r="B9" s="67" t="s">
        <v>142</v>
      </c>
      <c r="C9" s="68"/>
      <c r="D9" s="68"/>
      <c r="E9" s="76" t="s">
        <v>138</v>
      </c>
      <c r="F9" s="68"/>
      <c r="G9" s="69" t="s">
        <v>143</v>
      </c>
      <c r="H9" s="70">
        <f t="shared" si="4"/>
        <v>2</v>
      </c>
      <c r="I9" s="12"/>
      <c r="J9" s="73" t="str">
        <f t="shared" si="11"/>
        <v>Política de integración de
personas con capacidades
disímiles o diversidad cultural</v>
      </c>
      <c r="K9" s="68">
        <f t="shared" si="5"/>
        <v>0</v>
      </c>
      <c r="L9" s="68">
        <f t="shared" si="6"/>
        <v>0</v>
      </c>
      <c r="M9" s="68">
        <f t="shared" si="7"/>
        <v>3</v>
      </c>
      <c r="N9" s="68">
        <f t="shared" si="8"/>
        <v>0</v>
      </c>
      <c r="O9" s="73" t="str">
        <f t="shared" si="9"/>
        <v>Se realiza diágnostico y acompañamiento desde orientación escolar, profesional de apoyo y docentes de área. Se realizaron talleres en el aula de clase.</v>
      </c>
      <c r="P9" s="68">
        <f t="shared" si="10"/>
        <v>3</v>
      </c>
      <c r="Q9" s="12"/>
    </row>
    <row r="10" ht="19.5" customHeight="1">
      <c r="A10" s="8"/>
      <c r="B10" s="77" t="s">
        <v>10</v>
      </c>
      <c r="C10" s="78">
        <f t="shared" ref="C10:F10" si="12">COUNTA(C6:C9)</f>
        <v>0</v>
      </c>
      <c r="D10" s="78">
        <f t="shared" si="12"/>
        <v>1</v>
      </c>
      <c r="E10" s="78">
        <f t="shared" si="12"/>
        <v>3</v>
      </c>
      <c r="F10" s="78">
        <f t="shared" si="12"/>
        <v>0</v>
      </c>
      <c r="G10" s="67"/>
      <c r="H10" s="68">
        <f>SUM(H6:H9)</f>
        <v>8</v>
      </c>
      <c r="I10" s="8"/>
      <c r="J10" s="13" t="s">
        <v>10</v>
      </c>
      <c r="K10" s="68">
        <f t="shared" ref="K10:N10" si="13">C10</f>
        <v>0</v>
      </c>
      <c r="L10" s="68">
        <f t="shared" si="13"/>
        <v>1</v>
      </c>
      <c r="M10" s="68">
        <f t="shared" si="13"/>
        <v>3</v>
      </c>
      <c r="N10" s="68">
        <f t="shared" si="13"/>
        <v>0</v>
      </c>
      <c r="O10" s="73"/>
      <c r="P10" s="68">
        <f>SUM(P6:P9)</f>
        <v>11</v>
      </c>
      <c r="Q10" s="8"/>
    </row>
    <row r="11" ht="19.5" customHeight="1">
      <c r="A11" s="79"/>
      <c r="B11" s="77"/>
      <c r="C11" s="80">
        <f>((C10*1)+(D10*2)+(E10*3)+(F10*4))/16</f>
        <v>0.6875</v>
      </c>
      <c r="D11" s="36"/>
      <c r="E11" s="36"/>
      <c r="F11" s="47"/>
      <c r="G11" s="67"/>
      <c r="H11" s="68"/>
      <c r="I11" s="81"/>
      <c r="J11" s="82"/>
      <c r="K11" s="83">
        <f>((K10*1)+(L10*2)+(M10*3)+(N10*4))/16</f>
        <v>0.6875</v>
      </c>
      <c r="L11" s="36"/>
      <c r="M11" s="36"/>
      <c r="N11" s="47"/>
      <c r="O11" s="73"/>
      <c r="P11" s="68"/>
      <c r="Q11" s="84"/>
    </row>
    <row r="12" ht="33.75" customHeight="1">
      <c r="A12" s="16" t="s">
        <v>11</v>
      </c>
      <c r="B12" s="67" t="s">
        <v>12</v>
      </c>
      <c r="C12" s="68"/>
      <c r="D12" s="68" t="s">
        <v>138</v>
      </c>
      <c r="E12" s="68"/>
      <c r="F12" s="68"/>
      <c r="G12" s="69" t="s">
        <v>144</v>
      </c>
      <c r="H12" s="70">
        <f t="shared" ref="H12:H16" si="15">COUNTA(C12:G12)</f>
        <v>2</v>
      </c>
      <c r="I12" s="85" t="str">
        <f t="shared" ref="I12:J12" si="14">A12</f>
        <v>Gestión
estratégica</v>
      </c>
      <c r="J12" s="73" t="str">
        <f t="shared" si="14"/>
        <v>Liderazgo</v>
      </c>
      <c r="K12" s="68">
        <f t="shared" ref="K12:K16" si="16">COUNTA(C12)*1</f>
        <v>0</v>
      </c>
      <c r="L12" s="68">
        <f t="shared" ref="L12:L16" si="17">COUNTA(D12)*2</f>
        <v>2</v>
      </c>
      <c r="M12" s="68">
        <f t="shared" ref="M12:M16" si="18">COUNTA(E12)*3</f>
        <v>0</v>
      </c>
      <c r="N12" s="68">
        <f t="shared" ref="N12:N16" si="19">COUNTA(F12)*4</f>
        <v>0</v>
      </c>
      <c r="O12" s="73" t="str">
        <f t="shared" ref="O12:O16" si="20">G12</f>
        <v>En algunos casos falta coordinación y se presentan fallas en la comunicación. </v>
      </c>
      <c r="P12" s="68">
        <f t="shared" ref="P12:P16" si="21">SUM(K12:N12)</f>
        <v>2</v>
      </c>
      <c r="Q12" s="86" t="str">
        <f>A12</f>
        <v>Gestión
estratégica</v>
      </c>
    </row>
    <row r="13" ht="40.5" customHeight="1">
      <c r="A13" s="12"/>
      <c r="B13" s="67" t="s">
        <v>145</v>
      </c>
      <c r="C13" s="68"/>
      <c r="D13" s="68"/>
      <c r="E13" s="68" t="s">
        <v>138</v>
      </c>
      <c r="F13" s="68"/>
      <c r="G13" s="67" t="s">
        <v>146</v>
      </c>
      <c r="H13" s="70">
        <f t="shared" si="15"/>
        <v>2</v>
      </c>
      <c r="I13" s="12"/>
      <c r="J13" s="73" t="str">
        <f t="shared" ref="J13:J16" si="22">B13</f>
        <v>Articulación de planes,
proyectos y acciones</v>
      </c>
      <c r="K13" s="68">
        <f t="shared" si="16"/>
        <v>0</v>
      </c>
      <c r="L13" s="68">
        <f t="shared" si="17"/>
        <v>0</v>
      </c>
      <c r="M13" s="68">
        <f t="shared" si="18"/>
        <v>3</v>
      </c>
      <c r="N13" s="68">
        <f t="shared" si="19"/>
        <v>0</v>
      </c>
      <c r="O13" s="73" t="str">
        <f t="shared" si="20"/>
        <v>Los planes, proyectos y acciones  son construidos  y ejecutados por toda la comunidad educativa.</v>
      </c>
      <c r="P13" s="68">
        <f t="shared" si="21"/>
        <v>3</v>
      </c>
      <c r="Q13" s="12"/>
    </row>
    <row r="14" ht="32.25" customHeight="1">
      <c r="A14" s="12"/>
      <c r="B14" s="67" t="s">
        <v>14</v>
      </c>
      <c r="C14" s="68"/>
      <c r="D14" s="68"/>
      <c r="E14" s="68"/>
      <c r="F14" s="68" t="s">
        <v>138</v>
      </c>
      <c r="G14" s="67" t="s">
        <v>147</v>
      </c>
      <c r="H14" s="70">
        <f t="shared" si="15"/>
        <v>2</v>
      </c>
      <c r="I14" s="12"/>
      <c r="J14" s="73" t="str">
        <f t="shared" si="22"/>
        <v>Estrategia pedagógica</v>
      </c>
      <c r="K14" s="68">
        <f t="shared" si="16"/>
        <v>0</v>
      </c>
      <c r="L14" s="68">
        <f t="shared" si="17"/>
        <v>0</v>
      </c>
      <c r="M14" s="68">
        <f t="shared" si="18"/>
        <v>0</v>
      </c>
      <c r="N14" s="68">
        <f t="shared" si="19"/>
        <v>4</v>
      </c>
      <c r="O14" s="73" t="str">
        <f t="shared" si="20"/>
        <v>La comunidad educativa conoce la estrategía pedagógica y se apropia de ella.</v>
      </c>
      <c r="P14" s="68">
        <f t="shared" si="21"/>
        <v>4</v>
      </c>
      <c r="Q14" s="12"/>
    </row>
    <row r="15" ht="43.5" customHeight="1">
      <c r="A15" s="12"/>
      <c r="B15" s="67" t="s">
        <v>148</v>
      </c>
      <c r="C15" s="68"/>
      <c r="D15" s="68"/>
      <c r="E15" s="68" t="s">
        <v>138</v>
      </c>
      <c r="F15" s="68"/>
      <c r="G15" s="67" t="s">
        <v>149</v>
      </c>
      <c r="H15" s="70">
        <f t="shared" si="15"/>
        <v>2</v>
      </c>
      <c r="I15" s="12"/>
      <c r="J15" s="73" t="str">
        <f t="shared" si="22"/>
        <v>Uso de información (interna y externa) para la toma de
decisiones</v>
      </c>
      <c r="K15" s="68">
        <f t="shared" si="16"/>
        <v>0</v>
      </c>
      <c r="L15" s="68">
        <f t="shared" si="17"/>
        <v>0</v>
      </c>
      <c r="M15" s="68">
        <f t="shared" si="18"/>
        <v>3</v>
      </c>
      <c r="N15" s="68">
        <f t="shared" si="19"/>
        <v>0</v>
      </c>
      <c r="O15" s="73" t="str">
        <f t="shared" si="20"/>
        <v>Se tiene en cuenta en  planes y proyectos  los resultados internos y externos que aportan al fortalecimiento institucional. </v>
      </c>
      <c r="P15" s="68">
        <f t="shared" si="21"/>
        <v>3</v>
      </c>
      <c r="Q15" s="12"/>
    </row>
    <row r="16" ht="33.0" customHeight="1">
      <c r="A16" s="12"/>
      <c r="B16" s="67" t="s">
        <v>16</v>
      </c>
      <c r="C16" s="68"/>
      <c r="D16" s="68"/>
      <c r="E16" s="76" t="s">
        <v>138</v>
      </c>
      <c r="F16" s="68"/>
      <c r="G16" s="69" t="s">
        <v>150</v>
      </c>
      <c r="H16" s="70">
        <f t="shared" si="15"/>
        <v>2</v>
      </c>
      <c r="I16" s="12"/>
      <c r="J16" s="73" t="str">
        <f t="shared" si="22"/>
        <v>Seguimiento y autoevaluación</v>
      </c>
      <c r="K16" s="68">
        <f t="shared" si="16"/>
        <v>0</v>
      </c>
      <c r="L16" s="68">
        <f t="shared" si="17"/>
        <v>0</v>
      </c>
      <c r="M16" s="68">
        <f t="shared" si="18"/>
        <v>3</v>
      </c>
      <c r="N16" s="68">
        <f t="shared" si="19"/>
        <v>0</v>
      </c>
      <c r="O16" s="73" t="str">
        <f t="shared" si="20"/>
        <v>Existen formatos de seguimiento ON-LINE y los planes y proyectos están siendo articulados desde el Drive.</v>
      </c>
      <c r="P16" s="68">
        <f t="shared" si="21"/>
        <v>3</v>
      </c>
      <c r="Q16" s="12"/>
    </row>
    <row r="17" ht="14.25" customHeight="1">
      <c r="A17" s="8"/>
      <c r="B17" s="87" t="s">
        <v>10</v>
      </c>
      <c r="C17" s="78">
        <f t="shared" ref="C17:F17" si="23">COUNTA(C12:C16)</f>
        <v>0</v>
      </c>
      <c r="D17" s="78">
        <f t="shared" si="23"/>
        <v>1</v>
      </c>
      <c r="E17" s="78">
        <f t="shared" si="23"/>
        <v>3</v>
      </c>
      <c r="F17" s="78">
        <f t="shared" si="23"/>
        <v>1</v>
      </c>
      <c r="G17" s="67"/>
      <c r="H17" s="68">
        <f>SUM(H12:H16)</f>
        <v>10</v>
      </c>
      <c r="I17" s="8"/>
      <c r="J17" s="82" t="s">
        <v>10</v>
      </c>
      <c r="K17" s="68">
        <f t="shared" ref="K17:N17" si="24">C17</f>
        <v>0</v>
      </c>
      <c r="L17" s="68">
        <f t="shared" si="24"/>
        <v>1</v>
      </c>
      <c r="M17" s="68">
        <f t="shared" si="24"/>
        <v>3</v>
      </c>
      <c r="N17" s="68">
        <f t="shared" si="24"/>
        <v>1</v>
      </c>
      <c r="O17" s="73"/>
      <c r="P17" s="68">
        <f>SUM(P12:P16)</f>
        <v>15</v>
      </c>
      <c r="Q17" s="8"/>
    </row>
    <row r="18" ht="14.25" customHeight="1">
      <c r="A18" s="88"/>
      <c r="B18" s="87"/>
      <c r="C18" s="80">
        <f>((C17*1)+(D17*2)+(E17*3)+(F17*4))/20</f>
        <v>0.75</v>
      </c>
      <c r="D18" s="36"/>
      <c r="E18" s="36"/>
      <c r="F18" s="47"/>
      <c r="G18" s="67"/>
      <c r="H18" s="68"/>
      <c r="I18" s="85"/>
      <c r="J18" s="82"/>
      <c r="K18" s="83">
        <f>((K17*1)+(L17*2)+(M17*3)+(N17*4))/20</f>
        <v>0.75</v>
      </c>
      <c r="L18" s="36"/>
      <c r="M18" s="36"/>
      <c r="N18" s="47"/>
      <c r="O18" s="73"/>
      <c r="P18" s="68"/>
      <c r="Q18" s="89"/>
    </row>
    <row r="19" ht="63.0" customHeight="1">
      <c r="A19" s="16" t="s">
        <v>17</v>
      </c>
      <c r="B19" s="67" t="s">
        <v>18</v>
      </c>
      <c r="C19" s="68"/>
      <c r="D19" s="68"/>
      <c r="E19" s="68" t="s">
        <v>138</v>
      </c>
      <c r="F19" s="68"/>
      <c r="G19" s="69" t="s">
        <v>151</v>
      </c>
      <c r="H19" s="70">
        <f t="shared" ref="H19:H21" si="26">COUNTA(C19:G19)</f>
        <v>2</v>
      </c>
      <c r="I19" s="85" t="str">
        <f t="shared" ref="I19:J19" si="25">A19</f>
        <v>Gobierno Escolar</v>
      </c>
      <c r="J19" s="73" t="str">
        <f t="shared" si="25"/>
        <v>Consejo directivo</v>
      </c>
      <c r="K19" s="68">
        <f t="shared" ref="K19:K26" si="27">COUNTA(C19)*1</f>
        <v>0</v>
      </c>
      <c r="L19" s="68">
        <f t="shared" ref="L19:L26" si="28">COUNTA(D19)*2</f>
        <v>0</v>
      </c>
      <c r="M19" s="68">
        <f t="shared" ref="M19:M26" si="29">COUNTA(E19)*3</f>
        <v>3</v>
      </c>
      <c r="N19" s="68">
        <f t="shared" ref="N19:N26" si="30">COUNTA(F19)*4</f>
        <v>0</v>
      </c>
      <c r="O19" s="73" t="str">
        <f t="shared" ref="O19:O26" si="31">G19</f>
        <v>El Consejo Directivo se reune periodicamente durante el desarrollo del año escolar. Existen actas pero falta socialización.</v>
      </c>
      <c r="P19" s="68">
        <f t="shared" ref="P19:P26" si="32">SUM(K19:N19)</f>
        <v>3</v>
      </c>
      <c r="Q19" s="86" t="str">
        <f>A19</f>
        <v>Gobierno Escolar</v>
      </c>
    </row>
    <row r="20" ht="62.25" customHeight="1">
      <c r="A20" s="12"/>
      <c r="B20" s="67" t="s">
        <v>19</v>
      </c>
      <c r="C20" s="68"/>
      <c r="D20" s="68"/>
      <c r="E20" s="68" t="s">
        <v>138</v>
      </c>
      <c r="F20" s="68"/>
      <c r="G20" s="69" t="s">
        <v>152</v>
      </c>
      <c r="H20" s="70">
        <f t="shared" si="26"/>
        <v>2</v>
      </c>
      <c r="I20" s="12"/>
      <c r="J20" s="73" t="str">
        <f t="shared" ref="J20:J26" si="33">B20</f>
        <v>Consejo académico</v>
      </c>
      <c r="K20" s="68">
        <f t="shared" si="27"/>
        <v>0</v>
      </c>
      <c r="L20" s="68">
        <f t="shared" si="28"/>
        <v>0</v>
      </c>
      <c r="M20" s="68">
        <f t="shared" si="29"/>
        <v>3</v>
      </c>
      <c r="N20" s="68">
        <f t="shared" si="30"/>
        <v>0</v>
      </c>
      <c r="O20" s="73" t="str">
        <f t="shared" si="31"/>
        <v>Actas y documentos de trabajo del Consejo Académico. Se reunen con poca periodicidad y faltó socialización.</v>
      </c>
      <c r="P20" s="68">
        <f t="shared" si="32"/>
        <v>3</v>
      </c>
      <c r="Q20" s="12"/>
    </row>
    <row r="21" ht="57.75" customHeight="1">
      <c r="A21" s="12"/>
      <c r="B21" s="67" t="s">
        <v>153</v>
      </c>
      <c r="C21" s="68"/>
      <c r="D21" s="68"/>
      <c r="E21" s="68"/>
      <c r="F21" s="68" t="s">
        <v>138</v>
      </c>
      <c r="G21" s="69" t="s">
        <v>154</v>
      </c>
      <c r="H21" s="70">
        <f t="shared" si="26"/>
        <v>2</v>
      </c>
      <c r="I21" s="12"/>
      <c r="J21" s="73" t="str">
        <f t="shared" si="33"/>
        <v>Comisión de evaluación y
promoción</v>
      </c>
      <c r="K21" s="68">
        <f t="shared" si="27"/>
        <v>0</v>
      </c>
      <c r="L21" s="68">
        <f t="shared" si="28"/>
        <v>0</v>
      </c>
      <c r="M21" s="68">
        <f t="shared" si="29"/>
        <v>0</v>
      </c>
      <c r="N21" s="68">
        <f t="shared" si="30"/>
        <v>4</v>
      </c>
      <c r="O21" s="73" t="str">
        <f t="shared" si="31"/>
        <v>Documentos de trabajo, formatos y actas. Falta parametrización y unificación de criterios.</v>
      </c>
      <c r="P21" s="68">
        <f t="shared" si="32"/>
        <v>4</v>
      </c>
      <c r="Q21" s="12"/>
    </row>
    <row r="22" ht="60.0" customHeight="1">
      <c r="A22" s="12"/>
      <c r="B22" s="67" t="s">
        <v>21</v>
      </c>
      <c r="C22" s="68"/>
      <c r="D22" s="68"/>
      <c r="E22" s="68"/>
      <c r="F22" s="68" t="s">
        <v>138</v>
      </c>
      <c r="G22" s="69" t="s">
        <v>155</v>
      </c>
      <c r="H22" s="70">
        <f>COUNTA(C22:F22)</f>
        <v>1</v>
      </c>
      <c r="I22" s="12"/>
      <c r="J22" s="73" t="str">
        <f t="shared" si="33"/>
        <v>Comité de convivencia</v>
      </c>
      <c r="K22" s="68">
        <f t="shared" si="27"/>
        <v>0</v>
      </c>
      <c r="L22" s="68">
        <f t="shared" si="28"/>
        <v>0</v>
      </c>
      <c r="M22" s="68">
        <f t="shared" si="29"/>
        <v>0</v>
      </c>
      <c r="N22" s="68">
        <f t="shared" si="30"/>
        <v>4</v>
      </c>
      <c r="O22" s="73" t="str">
        <f t="shared" si="31"/>
        <v>Documentos de trabajo, formatos y actas. Cumplió con el plan operativo anual y se propusieron temas de relevancia institucional como violencia sexual, bullying  e inclusión.</v>
      </c>
      <c r="P22" s="68">
        <f t="shared" si="32"/>
        <v>4</v>
      </c>
      <c r="Q22" s="12"/>
    </row>
    <row r="23" ht="55.5" customHeight="1">
      <c r="A23" s="12"/>
      <c r="B23" s="67" t="s">
        <v>22</v>
      </c>
      <c r="C23" s="68"/>
      <c r="D23" s="68" t="s">
        <v>138</v>
      </c>
      <c r="E23" s="68"/>
      <c r="F23" s="68"/>
      <c r="G23" s="69" t="s">
        <v>156</v>
      </c>
      <c r="H23" s="70">
        <f t="shared" ref="H23:H26" si="34">COUNTA(C23:G23)</f>
        <v>2</v>
      </c>
      <c r="I23" s="12"/>
      <c r="J23" s="73" t="str">
        <f t="shared" si="33"/>
        <v>Consejo estudiantil</v>
      </c>
      <c r="K23" s="68">
        <f t="shared" si="27"/>
        <v>0</v>
      </c>
      <c r="L23" s="68">
        <f t="shared" si="28"/>
        <v>2</v>
      </c>
      <c r="M23" s="68">
        <f t="shared" si="29"/>
        <v>0</v>
      </c>
      <c r="N23" s="68">
        <f t="shared" si="30"/>
        <v>0</v>
      </c>
      <c r="O23" s="73" t="str">
        <f t="shared" si="31"/>
        <v>El consejo estudiantil deberia reunirse periodicamente.</v>
      </c>
      <c r="P23" s="68">
        <f t="shared" si="32"/>
        <v>2</v>
      </c>
      <c r="Q23" s="12"/>
    </row>
    <row r="24" ht="58.5" customHeight="1">
      <c r="A24" s="12"/>
      <c r="B24" s="67" t="s">
        <v>23</v>
      </c>
      <c r="C24" s="68"/>
      <c r="D24" s="68"/>
      <c r="E24" s="68"/>
      <c r="F24" s="68" t="s">
        <v>138</v>
      </c>
      <c r="G24" s="67" t="s">
        <v>157</v>
      </c>
      <c r="H24" s="70">
        <f t="shared" si="34"/>
        <v>2</v>
      </c>
      <c r="I24" s="12"/>
      <c r="J24" s="73" t="str">
        <f t="shared" si="33"/>
        <v>Personero estudiantil</v>
      </c>
      <c r="K24" s="68">
        <f t="shared" si="27"/>
        <v>0</v>
      </c>
      <c r="L24" s="68">
        <f t="shared" si="28"/>
        <v>0</v>
      </c>
      <c r="M24" s="68">
        <f t="shared" si="29"/>
        <v>0</v>
      </c>
      <c r="N24" s="68">
        <f t="shared" si="30"/>
        <v>4</v>
      </c>
      <c r="O24" s="73" t="str">
        <f t="shared" si="31"/>
        <v>Proceso de elección, se evidenció la participación activa dentro de la comunicad educativa.</v>
      </c>
      <c r="P24" s="68">
        <f t="shared" si="32"/>
        <v>4</v>
      </c>
      <c r="Q24" s="12"/>
    </row>
    <row r="25" ht="65.25" customHeight="1">
      <c r="A25" s="12"/>
      <c r="B25" s="67" t="s">
        <v>24</v>
      </c>
      <c r="C25" s="68"/>
      <c r="D25" s="68" t="s">
        <v>138</v>
      </c>
      <c r="E25" s="68"/>
      <c r="F25" s="68"/>
      <c r="G25" s="69" t="s">
        <v>158</v>
      </c>
      <c r="H25" s="70">
        <f t="shared" si="34"/>
        <v>2</v>
      </c>
      <c r="I25" s="12"/>
      <c r="J25" s="73" t="str">
        <f t="shared" si="33"/>
        <v>Asamblea de padres de familia</v>
      </c>
      <c r="K25" s="68">
        <f t="shared" si="27"/>
        <v>0</v>
      </c>
      <c r="L25" s="68">
        <f t="shared" si="28"/>
        <v>2</v>
      </c>
      <c r="M25" s="68">
        <f t="shared" si="29"/>
        <v>0</v>
      </c>
      <c r="N25" s="68">
        <f t="shared" si="30"/>
        <v>0</v>
      </c>
      <c r="O25" s="73" t="str">
        <f t="shared" si="31"/>
        <v>Registro de conformación de la asamblea. Se recomienda sesionar periodicamente y dejar los debidos aportes en acta.</v>
      </c>
      <c r="P25" s="68">
        <f t="shared" si="32"/>
        <v>2</v>
      </c>
      <c r="Q25" s="12"/>
    </row>
    <row r="26" ht="66.0" customHeight="1">
      <c r="A26" s="12"/>
      <c r="B26" s="67" t="s">
        <v>25</v>
      </c>
      <c r="C26" s="68"/>
      <c r="D26" s="68" t="s">
        <v>138</v>
      </c>
      <c r="E26" s="68"/>
      <c r="F26" s="68"/>
      <c r="G26" s="69" t="s">
        <v>159</v>
      </c>
      <c r="H26" s="70">
        <f t="shared" si="34"/>
        <v>2</v>
      </c>
      <c r="I26" s="12"/>
      <c r="J26" s="73" t="str">
        <f t="shared" si="33"/>
        <v>Consejo de padres de familia</v>
      </c>
      <c r="K26" s="68">
        <f t="shared" si="27"/>
        <v>0</v>
      </c>
      <c r="L26" s="68">
        <f t="shared" si="28"/>
        <v>2</v>
      </c>
      <c r="M26" s="68">
        <f t="shared" si="29"/>
        <v>0</v>
      </c>
      <c r="N26" s="68">
        <f t="shared" si="30"/>
        <v>0</v>
      </c>
      <c r="O26" s="73" t="str">
        <f t="shared" si="31"/>
        <v>Registro de conformación del consejo de Padres, participación en la comisión de evaluación y promoción en cada trimestre.</v>
      </c>
      <c r="P26" s="68">
        <f t="shared" si="32"/>
        <v>2</v>
      </c>
      <c r="Q26" s="12"/>
    </row>
    <row r="27" ht="15.75" customHeight="1">
      <c r="A27" s="8"/>
      <c r="B27" s="87" t="s">
        <v>10</v>
      </c>
      <c r="C27" s="78">
        <f t="shared" ref="C27:F27" si="35">COUNTA(C19:C26)</f>
        <v>0</v>
      </c>
      <c r="D27" s="78">
        <f t="shared" si="35"/>
        <v>3</v>
      </c>
      <c r="E27" s="78">
        <f t="shared" si="35"/>
        <v>2</v>
      </c>
      <c r="F27" s="78">
        <f t="shared" si="35"/>
        <v>3</v>
      </c>
      <c r="G27" s="67"/>
      <c r="H27" s="68">
        <f>SUM(H19:H26)</f>
        <v>15</v>
      </c>
      <c r="I27" s="8"/>
      <c r="J27" s="82" t="s">
        <v>10</v>
      </c>
      <c r="K27" s="68">
        <f t="shared" ref="K27:O27" si="36">C27</f>
        <v>0</v>
      </c>
      <c r="L27" s="68">
        <f t="shared" si="36"/>
        <v>3</v>
      </c>
      <c r="M27" s="68">
        <f t="shared" si="36"/>
        <v>2</v>
      </c>
      <c r="N27" s="68">
        <f t="shared" si="36"/>
        <v>3</v>
      </c>
      <c r="O27" s="73" t="str">
        <f t="shared" si="36"/>
        <v/>
      </c>
      <c r="P27" s="68">
        <f>SUM(P19:P26)</f>
        <v>24</v>
      </c>
      <c r="Q27" s="8"/>
    </row>
    <row r="28" ht="15.75" customHeight="1">
      <c r="A28" s="90"/>
      <c r="B28" s="91"/>
      <c r="C28" s="80">
        <f>((C27*1)+(D27*2)+(E27*3)+(F27*4))/32</f>
        <v>0.75</v>
      </c>
      <c r="D28" s="36"/>
      <c r="E28" s="36"/>
      <c r="F28" s="47"/>
      <c r="G28" s="92"/>
      <c r="H28" s="93"/>
      <c r="I28" s="94"/>
      <c r="J28" s="95"/>
      <c r="K28" s="83">
        <f>((K27*1)+(L27*2)+(M27*3)+(N27*4))/32</f>
        <v>0.75</v>
      </c>
      <c r="L28" s="36"/>
      <c r="M28" s="36"/>
      <c r="N28" s="47"/>
      <c r="O28" s="96"/>
      <c r="P28" s="97"/>
      <c r="Q28" s="98"/>
    </row>
    <row r="29" ht="15.75" customHeight="1">
      <c r="A29" s="4" t="s">
        <v>0</v>
      </c>
      <c r="B29" s="5"/>
      <c r="C29" s="5"/>
      <c r="D29" s="5"/>
      <c r="E29" s="5"/>
      <c r="F29" s="5"/>
      <c r="G29" s="5"/>
      <c r="H29" s="58"/>
      <c r="I29" s="35" t="s">
        <v>0</v>
      </c>
      <c r="J29" s="36"/>
      <c r="K29" s="36"/>
      <c r="L29" s="36"/>
      <c r="M29" s="36"/>
      <c r="N29" s="36"/>
      <c r="O29" s="36"/>
      <c r="P29" s="36"/>
      <c r="Q29" s="39" t="str">
        <f>Q1</f>
        <v>COLEGIO VÍCTOR FÉLIX GÓMEZ NOVA</v>
      </c>
    </row>
    <row r="30" ht="15.75" customHeight="1">
      <c r="A30" s="6" t="s">
        <v>1</v>
      </c>
      <c r="B30" s="60" t="s">
        <v>2</v>
      </c>
      <c r="C30" s="61" t="s">
        <v>134</v>
      </c>
      <c r="D30" s="36"/>
      <c r="E30" s="36"/>
      <c r="F30" s="47"/>
      <c r="G30" s="60" t="s">
        <v>135</v>
      </c>
      <c r="H30" s="28" t="s">
        <v>48</v>
      </c>
      <c r="I30" s="6" t="s">
        <v>1</v>
      </c>
      <c r="J30" s="6" t="s">
        <v>2</v>
      </c>
      <c r="K30" s="61" t="s">
        <v>134</v>
      </c>
      <c r="L30" s="36"/>
      <c r="M30" s="36"/>
      <c r="N30" s="47"/>
      <c r="O30" s="60" t="s">
        <v>135</v>
      </c>
      <c r="P30" s="63" t="str">
        <f t="shared" ref="P30:P31" si="37">H30</f>
        <v>PUNTUA</v>
      </c>
      <c r="Q30" s="59" t="str">
        <f>A29</f>
        <v>ÁREA: GESTIÓN DIRECTIVA</v>
      </c>
      <c r="R30" s="2"/>
      <c r="S30" s="2"/>
      <c r="T30" s="2"/>
      <c r="U30" s="2"/>
      <c r="V30" s="2"/>
      <c r="W30" s="2"/>
      <c r="X30" s="2"/>
      <c r="Y30" s="2"/>
      <c r="Z30" s="2"/>
      <c r="AA30" s="2"/>
    </row>
    <row r="31" ht="15.75" customHeight="1">
      <c r="A31" s="8"/>
      <c r="B31" s="8"/>
      <c r="C31" s="64">
        <v>1.0</v>
      </c>
      <c r="D31" s="64">
        <v>2.0</v>
      </c>
      <c r="E31" s="64">
        <v>3.0</v>
      </c>
      <c r="F31" s="64">
        <v>4.0</v>
      </c>
      <c r="G31" s="8"/>
      <c r="H31" s="29" t="s">
        <v>49</v>
      </c>
      <c r="I31" s="8"/>
      <c r="J31" s="8"/>
      <c r="K31" s="64">
        <v>1.0</v>
      </c>
      <c r="L31" s="64">
        <v>2.0</v>
      </c>
      <c r="M31" s="64">
        <v>3.0</v>
      </c>
      <c r="N31" s="64">
        <v>4.0</v>
      </c>
      <c r="O31" s="8"/>
      <c r="P31" s="65" t="str">
        <f t="shared" si="37"/>
        <v>CIONES</v>
      </c>
      <c r="Q31" s="59" t="str">
        <f>Q4</f>
        <v>ESTADO DE LOS COMPONENTES DE CADA PROCESO</v>
      </c>
      <c r="R31" s="2"/>
      <c r="S31" s="2"/>
      <c r="T31" s="2"/>
      <c r="U31" s="2"/>
      <c r="V31" s="2"/>
      <c r="W31" s="2"/>
      <c r="X31" s="2"/>
      <c r="Y31" s="2"/>
      <c r="Z31" s="2"/>
      <c r="AA31" s="2"/>
    </row>
    <row r="32" ht="102.75" customHeight="1">
      <c r="A32" s="16" t="s">
        <v>26</v>
      </c>
      <c r="B32" s="67" t="s">
        <v>27</v>
      </c>
      <c r="C32" s="68"/>
      <c r="D32" s="68"/>
      <c r="E32" s="68" t="s">
        <v>138</v>
      </c>
      <c r="F32" s="68"/>
      <c r="G32" s="69" t="s">
        <v>160</v>
      </c>
      <c r="H32" s="70">
        <f>COUNTA(C32:F32)</f>
        <v>1</v>
      </c>
      <c r="I32" s="85" t="s">
        <v>26</v>
      </c>
      <c r="J32" s="73" t="str">
        <f t="shared" ref="J32:J35" si="38">B32</f>
        <v>Mecanismos de comunicación</v>
      </c>
      <c r="K32" s="68">
        <f t="shared" ref="K32:K35" si="39">COUNTA(C32)*1</f>
        <v>0</v>
      </c>
      <c r="L32" s="68">
        <f t="shared" ref="L32:L35" si="40">COUNTA(D32)*2</f>
        <v>0</v>
      </c>
      <c r="M32" s="68">
        <f t="shared" ref="M32:M35" si="41">COUNTA(E32)*3</f>
        <v>3</v>
      </c>
      <c r="N32" s="68">
        <f t="shared" ref="N32:N35" si="42">COUNTA(F32)*4</f>
        <v>0</v>
      </c>
      <c r="O32" s="99" t="str">
        <f t="shared" ref="O32:O35" si="43">G32</f>
        <v>La institución cuenta con canales de comunicación tales como: Página Web, redes sociales, plataforma integra, canal de orientación institucional, grupos de instagram, líneas telefónicas con atención en llamadas y mensajeria además del correo institucional. </v>
      </c>
      <c r="P32" s="68">
        <f t="shared" ref="P32:P35" si="44">SUM(K32:N32)</f>
        <v>3</v>
      </c>
      <c r="Q32" s="86" t="s">
        <v>26</v>
      </c>
    </row>
    <row r="33" ht="101.25" customHeight="1">
      <c r="A33" s="12"/>
      <c r="B33" s="100" t="s">
        <v>28</v>
      </c>
      <c r="C33" s="68"/>
      <c r="D33" s="68"/>
      <c r="E33" s="68" t="s">
        <v>138</v>
      </c>
      <c r="F33" s="68"/>
      <c r="G33" s="101" t="s">
        <v>161</v>
      </c>
      <c r="H33" s="70">
        <f t="shared" ref="H33:H35" si="45">COUNTA(C33:G33)</f>
        <v>2</v>
      </c>
      <c r="I33" s="12"/>
      <c r="J33" s="73" t="str">
        <f t="shared" si="38"/>
        <v>Trabajo en equipo</v>
      </c>
      <c r="K33" s="68">
        <f t="shared" si="39"/>
        <v>0</v>
      </c>
      <c r="L33" s="68">
        <f t="shared" si="40"/>
        <v>0</v>
      </c>
      <c r="M33" s="68">
        <f t="shared" si="41"/>
        <v>3</v>
      </c>
      <c r="N33" s="68">
        <f t="shared" si="42"/>
        <v>0</v>
      </c>
      <c r="O33" s="99" t="str">
        <f t="shared" si="43"/>
        <v>Se construyen y se ejecutan proyectos. Desarrollo de actividades lúdicas. Se porpone crear espacios para ampliar el trabajo pedagógico por grados especialmente al inicio de cada periodo.</v>
      </c>
      <c r="P33" s="68">
        <f t="shared" si="44"/>
        <v>3</v>
      </c>
      <c r="Q33" s="12"/>
    </row>
    <row r="34" ht="101.25" customHeight="1">
      <c r="A34" s="12"/>
      <c r="B34" s="100" t="s">
        <v>29</v>
      </c>
      <c r="C34" s="68"/>
      <c r="D34" s="76" t="s">
        <v>138</v>
      </c>
      <c r="E34" s="68"/>
      <c r="F34" s="68"/>
      <c r="G34" s="101" t="s">
        <v>162</v>
      </c>
      <c r="H34" s="70">
        <f t="shared" si="45"/>
        <v>2</v>
      </c>
      <c r="I34" s="12"/>
      <c r="J34" s="73" t="str">
        <f t="shared" si="38"/>
        <v>Reconocimiento de logros</v>
      </c>
      <c r="K34" s="68">
        <f t="shared" si="39"/>
        <v>0</v>
      </c>
      <c r="L34" s="68">
        <f t="shared" si="40"/>
        <v>2</v>
      </c>
      <c r="M34" s="68">
        <f t="shared" si="41"/>
        <v>0</v>
      </c>
      <c r="N34" s="68">
        <f t="shared" si="42"/>
        <v>0</v>
      </c>
      <c r="O34" s="99" t="str">
        <f t="shared" si="43"/>
        <v>Los reconocimientos se dan en muy pocas ocasiones por falta de recursos económicos. Establecer un acto protocolario u otros estímulos para la exaltación de los mejores.</v>
      </c>
      <c r="P34" s="68">
        <f t="shared" si="44"/>
        <v>2</v>
      </c>
      <c r="Q34" s="12"/>
    </row>
    <row r="35" ht="99.0" customHeight="1">
      <c r="A35" s="12"/>
      <c r="B35" s="67" t="s">
        <v>30</v>
      </c>
      <c r="C35" s="68" t="s">
        <v>138</v>
      </c>
      <c r="D35" s="68"/>
      <c r="E35" s="68"/>
      <c r="F35" s="68"/>
      <c r="G35" s="101" t="s">
        <v>163</v>
      </c>
      <c r="H35" s="70">
        <f t="shared" si="45"/>
        <v>2</v>
      </c>
      <c r="I35" s="12"/>
      <c r="J35" s="73" t="str">
        <f t="shared" si="38"/>
        <v>Identificación y divulgación de buenas prácticas</v>
      </c>
      <c r="K35" s="68">
        <f t="shared" si="39"/>
        <v>1</v>
      </c>
      <c r="L35" s="68">
        <f t="shared" si="40"/>
        <v>0</v>
      </c>
      <c r="M35" s="68">
        <f t="shared" si="41"/>
        <v>0</v>
      </c>
      <c r="N35" s="68">
        <f t="shared" si="42"/>
        <v>0</v>
      </c>
      <c r="O35" s="99" t="str">
        <f t="shared" si="43"/>
        <v>Actas de reunión y documentos de trabajo. Falta divulgación de experiencias significativas.</v>
      </c>
      <c r="P35" s="68">
        <f t="shared" si="44"/>
        <v>1</v>
      </c>
      <c r="Q35" s="12"/>
    </row>
    <row r="36" ht="15.75" customHeight="1">
      <c r="A36" s="8"/>
      <c r="B36" s="87" t="s">
        <v>10</v>
      </c>
      <c r="C36" s="78">
        <f t="shared" ref="C36:F36" si="46">COUNTA(C32:C35)</f>
        <v>1</v>
      </c>
      <c r="D36" s="78">
        <f t="shared" si="46"/>
        <v>1</v>
      </c>
      <c r="E36" s="78">
        <f t="shared" si="46"/>
        <v>2</v>
      </c>
      <c r="F36" s="78">
        <f t="shared" si="46"/>
        <v>0</v>
      </c>
      <c r="G36" s="102"/>
      <c r="H36" s="68">
        <f>COUNTA(H32:H35)</f>
        <v>4</v>
      </c>
      <c r="I36" s="8"/>
      <c r="J36" s="82" t="s">
        <v>10</v>
      </c>
      <c r="K36" s="68">
        <f t="shared" ref="K36:O36" si="47">C36</f>
        <v>1</v>
      </c>
      <c r="L36" s="68">
        <f t="shared" si="47"/>
        <v>1</v>
      </c>
      <c r="M36" s="68">
        <f t="shared" si="47"/>
        <v>2</v>
      </c>
      <c r="N36" s="68">
        <f t="shared" si="47"/>
        <v>0</v>
      </c>
      <c r="O36" s="99" t="str">
        <f t="shared" si="47"/>
        <v/>
      </c>
      <c r="P36" s="68">
        <f>SUM(P32:P35)</f>
        <v>9</v>
      </c>
      <c r="Q36" s="8"/>
    </row>
    <row r="37" ht="15.75" customHeight="1">
      <c r="A37" s="88"/>
      <c r="B37" s="87"/>
      <c r="C37" s="80">
        <f>((C36*1)+(D36*2)+(E36*3)+(F36*4))/16</f>
        <v>0.5625</v>
      </c>
      <c r="D37" s="36"/>
      <c r="E37" s="36"/>
      <c r="F37" s="47"/>
      <c r="G37" s="102"/>
      <c r="H37" s="68"/>
      <c r="I37" s="81"/>
      <c r="J37" s="82"/>
      <c r="K37" s="83">
        <f>((K36*1)+(L36*2)+(M36*3)+(N36*4))/16</f>
        <v>0.5625</v>
      </c>
      <c r="L37" s="36"/>
      <c r="M37" s="36"/>
      <c r="N37" s="47"/>
      <c r="O37" s="99"/>
      <c r="P37" s="68"/>
      <c r="Q37" s="84"/>
    </row>
    <row r="38" ht="30.75" customHeight="1">
      <c r="A38" s="20" t="s">
        <v>31</v>
      </c>
      <c r="B38" s="67" t="s">
        <v>32</v>
      </c>
      <c r="C38" s="68"/>
      <c r="D38" s="68" t="s">
        <v>138</v>
      </c>
      <c r="E38" s="68"/>
      <c r="F38" s="68"/>
      <c r="G38" s="101" t="s">
        <v>164</v>
      </c>
      <c r="H38" s="70">
        <f t="shared" ref="H38:H46" si="49">COUNTA(C38:G38)</f>
        <v>2</v>
      </c>
      <c r="I38" s="103" t="str">
        <f t="shared" ref="I38:J38" si="48">A38</f>
        <v>Clima escolar</v>
      </c>
      <c r="J38" s="73" t="str">
        <f t="shared" si="48"/>
        <v>Pertenencia y participación</v>
      </c>
      <c r="K38" s="68">
        <f t="shared" ref="K38:K46" si="50">COUNTA(C38)*1</f>
        <v>0</v>
      </c>
      <c r="L38" s="68">
        <f t="shared" ref="L38:L46" si="51">COUNTA(D38)*2</f>
        <v>2</v>
      </c>
      <c r="M38" s="68">
        <f t="shared" ref="M38:M46" si="52">COUNTA(E38)*3</f>
        <v>0</v>
      </c>
      <c r="N38" s="68">
        <f t="shared" ref="N38:N46" si="53">COUNTA(F38)*4</f>
        <v>0</v>
      </c>
      <c r="O38" s="99" t="str">
        <f t="shared" ref="O38:O46" si="54">G38</f>
        <v>Los estudiantes entonan el himno, se debe fortalecer el seguimiento al correcto uso y porte del uniforme como caracteristica de pertenencia institucional.</v>
      </c>
      <c r="P38" s="68">
        <f t="shared" ref="P38:P46" si="55">SUM(K38:N38)</f>
        <v>2</v>
      </c>
      <c r="Q38" s="104" t="str">
        <f>A38</f>
        <v>Clima escolar</v>
      </c>
    </row>
    <row r="39" ht="28.5" customHeight="1">
      <c r="A39" s="12"/>
      <c r="B39" s="67" t="s">
        <v>33</v>
      </c>
      <c r="C39" s="68"/>
      <c r="D39" s="76" t="s">
        <v>138</v>
      </c>
      <c r="E39" s="68"/>
      <c r="F39" s="68"/>
      <c r="G39" s="101" t="s">
        <v>165</v>
      </c>
      <c r="H39" s="70">
        <f t="shared" si="49"/>
        <v>2</v>
      </c>
      <c r="I39" s="12"/>
      <c r="J39" s="73" t="str">
        <f t="shared" ref="J39:J46" si="56">B39</f>
        <v>Ambiente físico</v>
      </c>
      <c r="K39" s="68">
        <f t="shared" si="50"/>
        <v>0</v>
      </c>
      <c r="L39" s="68">
        <f t="shared" si="51"/>
        <v>2</v>
      </c>
      <c r="M39" s="68">
        <f t="shared" si="52"/>
        <v>0</v>
      </c>
      <c r="N39" s="68">
        <f t="shared" si="53"/>
        <v>0</v>
      </c>
      <c r="O39" s="99" t="str">
        <f t="shared" si="54"/>
        <v>No se cuenta con espacios suficiente para deportes, aula de informática, encuentros docentes y de padres; No se cuenta con mobiliario para el trabajo de docente ni administrativo. Se sugiere arreglo a baños del área de preescolar sede B.</v>
      </c>
      <c r="P39" s="68">
        <f t="shared" si="55"/>
        <v>2</v>
      </c>
      <c r="Q39" s="12"/>
    </row>
    <row r="40" ht="33.75" customHeight="1">
      <c r="A40" s="12"/>
      <c r="B40" s="100" t="s">
        <v>166</v>
      </c>
      <c r="C40" s="68"/>
      <c r="D40" s="68"/>
      <c r="E40" s="68"/>
      <c r="F40" s="68" t="s">
        <v>138</v>
      </c>
      <c r="G40" s="101" t="s">
        <v>167</v>
      </c>
      <c r="H40" s="70">
        <f t="shared" si="49"/>
        <v>2</v>
      </c>
      <c r="I40" s="12"/>
      <c r="J40" s="73" t="str">
        <f t="shared" si="56"/>
        <v>Inducción a los nuevos
estudiantes</v>
      </c>
      <c r="K40" s="68">
        <f t="shared" si="50"/>
        <v>0</v>
      </c>
      <c r="L40" s="68">
        <f t="shared" si="51"/>
        <v>0</v>
      </c>
      <c r="M40" s="68">
        <f t="shared" si="52"/>
        <v>0</v>
      </c>
      <c r="N40" s="68">
        <f t="shared" si="53"/>
        <v>4</v>
      </c>
      <c r="O40" s="99" t="str">
        <f t="shared" si="54"/>
        <v>Actas y asistencia de procesos de inducción a principio de año, pero se recomienda realizar la inducción a todos los estudiantes que ingresen durante el año.</v>
      </c>
      <c r="P40" s="68">
        <f t="shared" si="55"/>
        <v>4</v>
      </c>
      <c r="Q40" s="12"/>
    </row>
    <row r="41" ht="34.5" customHeight="1">
      <c r="A41" s="12"/>
      <c r="B41" s="67" t="s">
        <v>168</v>
      </c>
      <c r="C41" s="68"/>
      <c r="D41" s="76" t="s">
        <v>138</v>
      </c>
      <c r="E41" s="68"/>
      <c r="F41" s="68"/>
      <c r="G41" s="101" t="s">
        <v>169</v>
      </c>
      <c r="H41" s="70">
        <f t="shared" si="49"/>
        <v>2</v>
      </c>
      <c r="I41" s="12"/>
      <c r="J41" s="73" t="str">
        <f t="shared" si="56"/>
        <v>Motivación hacia el
aprendizaje</v>
      </c>
      <c r="K41" s="68">
        <f t="shared" si="50"/>
        <v>0</v>
      </c>
      <c r="L41" s="68">
        <f t="shared" si="51"/>
        <v>2</v>
      </c>
      <c r="M41" s="68">
        <f t="shared" si="52"/>
        <v>0</v>
      </c>
      <c r="N41" s="68">
        <f t="shared" si="53"/>
        <v>0</v>
      </c>
      <c r="O41" s="99" t="str">
        <f t="shared" si="54"/>
        <v>Se evidencia bajo niveles de motivación e interés en algunos estudiantes.</v>
      </c>
      <c r="P41" s="68">
        <f t="shared" si="55"/>
        <v>2</v>
      </c>
      <c r="Q41" s="12"/>
    </row>
    <row r="42" ht="25.5" customHeight="1">
      <c r="A42" s="12"/>
      <c r="B42" s="67" t="s">
        <v>36</v>
      </c>
      <c r="C42" s="68"/>
      <c r="D42" s="68"/>
      <c r="E42" s="68" t="s">
        <v>138</v>
      </c>
      <c r="F42" s="68"/>
      <c r="G42" s="101" t="s">
        <v>170</v>
      </c>
      <c r="H42" s="70">
        <f t="shared" si="49"/>
        <v>2</v>
      </c>
      <c r="I42" s="12"/>
      <c r="J42" s="73" t="str">
        <f t="shared" si="56"/>
        <v>Manual de convivencia</v>
      </c>
      <c r="K42" s="68">
        <f t="shared" si="50"/>
        <v>0</v>
      </c>
      <c r="L42" s="68">
        <f t="shared" si="51"/>
        <v>0</v>
      </c>
      <c r="M42" s="68">
        <f t="shared" si="52"/>
        <v>3</v>
      </c>
      <c r="N42" s="68">
        <f t="shared" si="53"/>
        <v>0</v>
      </c>
      <c r="O42" s="99" t="str">
        <f t="shared" si="54"/>
        <v>Se tiene manual de convivencia a la mano y se utiliza en situaciones que requieran pero requiere actualización y crear espacios para socializar.</v>
      </c>
      <c r="P42" s="68">
        <f t="shared" si="55"/>
        <v>3</v>
      </c>
      <c r="Q42" s="12"/>
    </row>
    <row r="43" ht="35.25" customHeight="1">
      <c r="A43" s="12"/>
      <c r="B43" s="67" t="s">
        <v>37</v>
      </c>
      <c r="C43" s="68"/>
      <c r="D43" s="68"/>
      <c r="E43" s="68"/>
      <c r="F43" s="68" t="s">
        <v>138</v>
      </c>
      <c r="G43" s="101" t="s">
        <v>171</v>
      </c>
      <c r="H43" s="70">
        <f t="shared" si="49"/>
        <v>2</v>
      </c>
      <c r="I43" s="12"/>
      <c r="J43" s="73" t="str">
        <f t="shared" si="56"/>
        <v>Actividades extracurriculares</v>
      </c>
      <c r="K43" s="68">
        <f t="shared" si="50"/>
        <v>0</v>
      </c>
      <c r="L43" s="68">
        <f t="shared" si="51"/>
        <v>0</v>
      </c>
      <c r="M43" s="68">
        <f t="shared" si="52"/>
        <v>0</v>
      </c>
      <c r="N43" s="68">
        <f t="shared" si="53"/>
        <v>4</v>
      </c>
      <c r="O43" s="99" t="str">
        <f t="shared" si="54"/>
        <v>Convenios Sena, Comfenalco, UPB, INDER, PFC Normal superior y otras instituciones universitarias.</v>
      </c>
      <c r="P43" s="68">
        <f t="shared" si="55"/>
        <v>4</v>
      </c>
      <c r="Q43" s="12"/>
    </row>
    <row r="44" ht="30.0" customHeight="1">
      <c r="A44" s="12"/>
      <c r="B44" s="67" t="s">
        <v>38</v>
      </c>
      <c r="C44" s="68"/>
      <c r="D44" s="68"/>
      <c r="E44" s="68" t="s">
        <v>138</v>
      </c>
      <c r="F44" s="68"/>
      <c r="G44" s="101" t="s">
        <v>172</v>
      </c>
      <c r="H44" s="70">
        <f t="shared" si="49"/>
        <v>2</v>
      </c>
      <c r="I44" s="12"/>
      <c r="J44" s="73" t="str">
        <f t="shared" si="56"/>
        <v>Bienestar del alumnado</v>
      </c>
      <c r="K44" s="68">
        <f t="shared" si="50"/>
        <v>0</v>
      </c>
      <c r="L44" s="68">
        <f t="shared" si="51"/>
        <v>0</v>
      </c>
      <c r="M44" s="68">
        <f t="shared" si="52"/>
        <v>3</v>
      </c>
      <c r="N44" s="68">
        <f t="shared" si="53"/>
        <v>0</v>
      </c>
      <c r="O44" s="99" t="str">
        <f t="shared" si="54"/>
        <v>Convenios Sena, Comfenalco, UPB, INDER, PFC Normal superior y otras instituciones universitarias. </v>
      </c>
      <c r="P44" s="68">
        <f t="shared" si="55"/>
        <v>3</v>
      </c>
      <c r="Q44" s="12"/>
    </row>
    <row r="45" ht="28.5" customHeight="1">
      <c r="A45" s="12"/>
      <c r="B45" s="67" t="s">
        <v>39</v>
      </c>
      <c r="C45" s="68"/>
      <c r="D45" s="68"/>
      <c r="E45" s="68"/>
      <c r="F45" s="68" t="s">
        <v>138</v>
      </c>
      <c r="G45" s="101" t="s">
        <v>173</v>
      </c>
      <c r="H45" s="70">
        <f t="shared" si="49"/>
        <v>2</v>
      </c>
      <c r="I45" s="12"/>
      <c r="J45" s="73" t="str">
        <f t="shared" si="56"/>
        <v>Manejo de conflictos</v>
      </c>
      <c r="K45" s="68">
        <f t="shared" si="50"/>
        <v>0</v>
      </c>
      <c r="L45" s="68">
        <f t="shared" si="51"/>
        <v>0</v>
      </c>
      <c r="M45" s="68">
        <f t="shared" si="52"/>
        <v>0</v>
      </c>
      <c r="N45" s="68">
        <f t="shared" si="53"/>
        <v>4</v>
      </c>
      <c r="O45" s="99" t="str">
        <f t="shared" si="54"/>
        <v>Actas de reunión de comite de convivencia, pacto de aula. Inicio de la estrategía de conciliadores de aula en la sede B, Proyecto de dirección de grupo.</v>
      </c>
      <c r="P45" s="68">
        <f t="shared" si="55"/>
        <v>4</v>
      </c>
      <c r="Q45" s="12"/>
    </row>
    <row r="46" ht="28.5" customHeight="1">
      <c r="A46" s="12"/>
      <c r="B46" s="67" t="s">
        <v>40</v>
      </c>
      <c r="C46" s="68"/>
      <c r="D46" s="68"/>
      <c r="E46" s="68"/>
      <c r="F46" s="68" t="s">
        <v>138</v>
      </c>
      <c r="G46" s="101" t="s">
        <v>174</v>
      </c>
      <c r="H46" s="70">
        <f t="shared" si="49"/>
        <v>2</v>
      </c>
      <c r="I46" s="12"/>
      <c r="J46" s="73" t="str">
        <f t="shared" si="56"/>
        <v>Manejo de casos difíciles</v>
      </c>
      <c r="K46" s="68">
        <f t="shared" si="50"/>
        <v>0</v>
      </c>
      <c r="L46" s="68">
        <f t="shared" si="51"/>
        <v>0</v>
      </c>
      <c r="M46" s="68">
        <f t="shared" si="52"/>
        <v>0</v>
      </c>
      <c r="N46" s="68">
        <f t="shared" si="53"/>
        <v>4</v>
      </c>
      <c r="O46" s="99" t="str">
        <f t="shared" si="54"/>
        <v>Manual de convivencia, actualización de la ruta de atención integral. Se realizarón varias reuniones extraordinarias desde el comite de convivencia para el manejo de casos díficiles y activación de rutas.</v>
      </c>
      <c r="P46" s="68">
        <f t="shared" si="55"/>
        <v>4</v>
      </c>
      <c r="Q46" s="12"/>
    </row>
    <row r="47" ht="15.75" customHeight="1">
      <c r="A47" s="8"/>
      <c r="B47" s="87" t="s">
        <v>10</v>
      </c>
      <c r="C47" s="78">
        <f t="shared" ref="C47:F47" si="57">COUNTA(C38:C46)</f>
        <v>0</v>
      </c>
      <c r="D47" s="78">
        <f t="shared" si="57"/>
        <v>3</v>
      </c>
      <c r="E47" s="78">
        <f t="shared" si="57"/>
        <v>2</v>
      </c>
      <c r="F47" s="78">
        <f t="shared" si="57"/>
        <v>4</v>
      </c>
      <c r="G47" s="102"/>
      <c r="H47" s="68">
        <f>SUM(H38:H46)</f>
        <v>18</v>
      </c>
      <c r="I47" s="8"/>
      <c r="J47" s="82" t="s">
        <v>10</v>
      </c>
      <c r="K47" s="68">
        <f t="shared" ref="K47:O47" si="58">C47</f>
        <v>0</v>
      </c>
      <c r="L47" s="68">
        <f t="shared" si="58"/>
        <v>3</v>
      </c>
      <c r="M47" s="68">
        <f t="shared" si="58"/>
        <v>2</v>
      </c>
      <c r="N47" s="68">
        <f t="shared" si="58"/>
        <v>4</v>
      </c>
      <c r="O47" s="99" t="str">
        <f t="shared" si="58"/>
        <v/>
      </c>
      <c r="P47" s="68">
        <f>SUM(P38:P46)</f>
        <v>28</v>
      </c>
      <c r="Q47" s="8"/>
    </row>
    <row r="48" ht="15.75" customHeight="1">
      <c r="A48" s="105"/>
      <c r="B48" s="87"/>
      <c r="C48" s="80">
        <f>((C47*1)+(D47*2)+(E47*3)+(F47*4))/36</f>
        <v>0.7777777778</v>
      </c>
      <c r="D48" s="36"/>
      <c r="E48" s="36"/>
      <c r="F48" s="47"/>
      <c r="G48" s="102"/>
      <c r="H48" s="68"/>
      <c r="I48" s="106"/>
      <c r="J48" s="82"/>
      <c r="K48" s="83">
        <f>((K47*1)+(L47*2)+(M47*3)+(N47*4))/36</f>
        <v>0.7777777778</v>
      </c>
      <c r="L48" s="36"/>
      <c r="M48" s="36"/>
      <c r="N48" s="47"/>
      <c r="O48" s="99"/>
      <c r="P48" s="68"/>
      <c r="Q48" s="107"/>
    </row>
    <row r="49" ht="35.25" customHeight="1">
      <c r="A49" s="16" t="s">
        <v>41</v>
      </c>
      <c r="B49" s="67" t="s">
        <v>42</v>
      </c>
      <c r="C49" s="68"/>
      <c r="D49" s="68"/>
      <c r="E49" s="68" t="s">
        <v>138</v>
      </c>
      <c r="F49" s="68"/>
      <c r="G49" s="101" t="s">
        <v>175</v>
      </c>
      <c r="H49" s="70">
        <f t="shared" ref="H49:H52" si="60">COUNTA(C49:G49)</f>
        <v>2</v>
      </c>
      <c r="I49" s="85" t="str">
        <f t="shared" ref="I49:J49" si="59">A49</f>
        <v>Relaciones con el
entorno</v>
      </c>
      <c r="J49" s="73" t="str">
        <f t="shared" si="59"/>
        <v>Padres de familia o acudientes</v>
      </c>
      <c r="K49" s="68">
        <f t="shared" ref="K49:K52" si="61">COUNTA(C49)*1</f>
        <v>0</v>
      </c>
      <c r="L49" s="68">
        <f t="shared" ref="L49:L52" si="62">COUNTA(D49)*2</f>
        <v>0</v>
      </c>
      <c r="M49" s="68">
        <f t="shared" ref="M49:M52" si="63">COUNTA(E49)*3</f>
        <v>3</v>
      </c>
      <c r="N49" s="68">
        <f t="shared" ref="N49:N52" si="64">COUNTA(F49)*4</f>
        <v>0</v>
      </c>
      <c r="O49" s="99" t="str">
        <f t="shared" ref="O49:O52" si="65">G49</f>
        <v>Observador, actas de compromisos con acudientes, actas de matriculas de observación, reuniones, formato de atención a padres, comunicación a través de plataforma intitucional, horario de atención a padres.</v>
      </c>
      <c r="P49" s="68">
        <f t="shared" ref="P49:P52" si="66">SUM(K49:N49)</f>
        <v>3</v>
      </c>
      <c r="Q49" s="86" t="str">
        <f>A49</f>
        <v>Relaciones con el
entorno</v>
      </c>
    </row>
    <row r="50" ht="39.75" customHeight="1">
      <c r="A50" s="12"/>
      <c r="B50" s="67" t="s">
        <v>43</v>
      </c>
      <c r="C50" s="68"/>
      <c r="D50" s="68"/>
      <c r="E50" s="68"/>
      <c r="F50" s="68" t="s">
        <v>138</v>
      </c>
      <c r="G50" s="101" t="s">
        <v>176</v>
      </c>
      <c r="H50" s="70">
        <f t="shared" si="60"/>
        <v>2</v>
      </c>
      <c r="I50" s="12"/>
      <c r="J50" s="73" t="str">
        <f t="shared" ref="J50:J52" si="67">B50</f>
        <v>Autoridades educativas</v>
      </c>
      <c r="K50" s="68">
        <f t="shared" si="61"/>
        <v>0</v>
      </c>
      <c r="L50" s="68">
        <f t="shared" si="62"/>
        <v>0</v>
      </c>
      <c r="M50" s="68">
        <f t="shared" si="63"/>
        <v>0</v>
      </c>
      <c r="N50" s="68">
        <f t="shared" si="64"/>
        <v>4</v>
      </c>
      <c r="O50" s="99" t="str">
        <f t="shared" si="65"/>
        <v>Actas de reuniones, acuerdos y planes de mejoramiento.</v>
      </c>
      <c r="P50" s="68">
        <f t="shared" si="66"/>
        <v>4</v>
      </c>
      <c r="Q50" s="12"/>
    </row>
    <row r="51" ht="66.0" customHeight="1">
      <c r="A51" s="12"/>
      <c r="B51" s="67" t="s">
        <v>44</v>
      </c>
      <c r="C51" s="68"/>
      <c r="D51" s="68"/>
      <c r="E51" s="68"/>
      <c r="F51" s="68" t="s">
        <v>138</v>
      </c>
      <c r="G51" s="101" t="s">
        <v>177</v>
      </c>
      <c r="H51" s="70">
        <f t="shared" si="60"/>
        <v>2</v>
      </c>
      <c r="I51" s="12"/>
      <c r="J51" s="73" t="str">
        <f t="shared" si="67"/>
        <v>Otras instituciones</v>
      </c>
      <c r="K51" s="68">
        <f t="shared" si="61"/>
        <v>0</v>
      </c>
      <c r="L51" s="68">
        <f t="shared" si="62"/>
        <v>0</v>
      </c>
      <c r="M51" s="68">
        <f t="shared" si="63"/>
        <v>0</v>
      </c>
      <c r="N51" s="68">
        <f t="shared" si="64"/>
        <v>4</v>
      </c>
      <c r="O51" s="99" t="str">
        <f t="shared" si="65"/>
        <v>Reuniones periódicas con convenios Sena, Comfenalco, UPB, INDER, PFC Normal superior y otras instituciones universitarias. Alcaldia, Instituciones pertenecientes al comité de convivencia municipal.</v>
      </c>
      <c r="P51" s="68">
        <f t="shared" si="66"/>
        <v>4</v>
      </c>
      <c r="Q51" s="12"/>
    </row>
    <row r="52" ht="31.5" customHeight="1">
      <c r="A52" s="12"/>
      <c r="B52" s="67" t="s">
        <v>45</v>
      </c>
      <c r="C52" s="68"/>
      <c r="D52" s="76"/>
      <c r="E52" s="76" t="s">
        <v>138</v>
      </c>
      <c r="F52" s="68"/>
      <c r="G52" s="102" t="s">
        <v>178</v>
      </c>
      <c r="H52" s="70">
        <f t="shared" si="60"/>
        <v>2</v>
      </c>
      <c r="I52" s="12"/>
      <c r="J52" s="73" t="str">
        <f t="shared" si="67"/>
        <v>Sector productivo</v>
      </c>
      <c r="K52" s="68">
        <f t="shared" si="61"/>
        <v>0</v>
      </c>
      <c r="L52" s="68">
        <f t="shared" si="62"/>
        <v>0</v>
      </c>
      <c r="M52" s="68">
        <f t="shared" si="63"/>
        <v>3</v>
      </c>
      <c r="N52" s="68">
        <f t="shared" si="64"/>
        <v>0</v>
      </c>
      <c r="O52" s="99" t="str">
        <f t="shared" si="65"/>
        <v>Convenios con el sector productivo</v>
      </c>
      <c r="P52" s="68">
        <f t="shared" si="66"/>
        <v>3</v>
      </c>
      <c r="Q52" s="12"/>
    </row>
    <row r="53" ht="15.75" customHeight="1">
      <c r="A53" s="8"/>
      <c r="B53" s="87" t="s">
        <v>10</v>
      </c>
      <c r="C53" s="78">
        <f t="shared" ref="C53:F53" si="68">COUNTA(C49:C52)</f>
        <v>0</v>
      </c>
      <c r="D53" s="78">
        <f t="shared" si="68"/>
        <v>0</v>
      </c>
      <c r="E53" s="78">
        <f t="shared" si="68"/>
        <v>2</v>
      </c>
      <c r="F53" s="78">
        <f t="shared" si="68"/>
        <v>2</v>
      </c>
      <c r="G53" s="102"/>
      <c r="H53" s="68">
        <f>SUM(H49:H52)</f>
        <v>8</v>
      </c>
      <c r="I53" s="8"/>
      <c r="J53" s="82" t="s">
        <v>10</v>
      </c>
      <c r="K53" s="68">
        <f t="shared" ref="K53:O53" si="69">C53</f>
        <v>0</v>
      </c>
      <c r="L53" s="68">
        <f t="shared" si="69"/>
        <v>0</v>
      </c>
      <c r="M53" s="68">
        <f t="shared" si="69"/>
        <v>2</v>
      </c>
      <c r="N53" s="68">
        <f t="shared" si="69"/>
        <v>2</v>
      </c>
      <c r="O53" s="99" t="str">
        <f t="shared" si="69"/>
        <v/>
      </c>
      <c r="P53" s="68">
        <f>SUM(P49:P52)</f>
        <v>14</v>
      </c>
      <c r="Q53" s="8"/>
    </row>
    <row r="54" ht="15.75" customHeight="1">
      <c r="A54" s="108"/>
      <c r="B54" s="87"/>
      <c r="C54" s="80">
        <f>((C53*1)+(D53*2)+(E53*3)+(F53*4))/16</f>
        <v>0.875</v>
      </c>
      <c r="D54" s="36"/>
      <c r="E54" s="36"/>
      <c r="F54" s="47"/>
      <c r="G54" s="102"/>
      <c r="H54" s="68"/>
      <c r="I54" s="109"/>
      <c r="J54" s="110"/>
      <c r="K54" s="83">
        <f>((K53*1)+(L53*2)+(M53*3)+(N53*4))/16</f>
        <v>0.875</v>
      </c>
      <c r="L54" s="36"/>
      <c r="M54" s="36"/>
      <c r="N54" s="47"/>
      <c r="O54" s="111"/>
      <c r="P54" s="112"/>
      <c r="Q54" s="98"/>
    </row>
    <row r="55" ht="15.0" customHeight="1">
      <c r="A55" s="113" t="s">
        <v>46</v>
      </c>
      <c r="B55" s="22"/>
      <c r="C55" s="25">
        <f t="shared" ref="C55:F55" si="70">SUM(C53+C47+C36+C27+C17+C10)</f>
        <v>1</v>
      </c>
      <c r="D55" s="25">
        <f t="shared" si="70"/>
        <v>9</v>
      </c>
      <c r="E55" s="25">
        <f t="shared" si="70"/>
        <v>14</v>
      </c>
      <c r="F55" s="25">
        <f t="shared" si="70"/>
        <v>10</v>
      </c>
      <c r="G55" s="114"/>
      <c r="H55" s="25">
        <f>SUM(H53+H47+H36+H27+H17+H10)</f>
        <v>63</v>
      </c>
      <c r="I55" s="113" t="s">
        <v>46</v>
      </c>
      <c r="J55" s="22"/>
      <c r="K55" s="25">
        <f t="shared" ref="K55:N55" si="71">SUM(K53+K47+K36+K27+K17+K10)</f>
        <v>1</v>
      </c>
      <c r="L55" s="25">
        <f t="shared" si="71"/>
        <v>9</v>
      </c>
      <c r="M55" s="25">
        <f t="shared" si="71"/>
        <v>14</v>
      </c>
      <c r="N55" s="25">
        <f t="shared" si="71"/>
        <v>10</v>
      </c>
      <c r="O55" s="115"/>
    </row>
    <row r="56" ht="15.0" customHeight="1">
      <c r="B56" s="116"/>
      <c r="C56" s="117">
        <f>(C55)/(C55+D55+E55+F55)</f>
        <v>0.02941176471</v>
      </c>
      <c r="D56" s="117">
        <f>(D55)/(C55+D55+E55+F55)</f>
        <v>0.2647058824</v>
      </c>
      <c r="E56" s="117">
        <f>(E55)/(C55+D55+E55+F55)</f>
        <v>0.4117647059</v>
      </c>
      <c r="F56" s="117">
        <f>(F55)/(C55+D55+E55+F55)</f>
        <v>0.2941176471</v>
      </c>
      <c r="G56" s="8"/>
      <c r="H56" s="25"/>
      <c r="J56" s="116"/>
      <c r="K56" s="117">
        <f>(K55)/(K55+L55+M55+N55)</f>
        <v>0.02941176471</v>
      </c>
      <c r="L56" s="117">
        <f>(L55)/(K55+L55+M55+N55)</f>
        <v>0.2647058824</v>
      </c>
      <c r="M56" s="117">
        <f>(M55)/(K55+L55+M55+N55)</f>
        <v>0.4117647059</v>
      </c>
      <c r="N56" s="117">
        <f>(N55)/(K55+L55+M55+N55)</f>
        <v>0.2941176471</v>
      </c>
      <c r="O56" s="115"/>
    </row>
    <row r="57" ht="15.75" customHeight="1">
      <c r="B57" s="116"/>
      <c r="C57" s="80">
        <f>((C56*1)+(D56*2)+(E56*3)+(F56*4))/4</f>
        <v>0.7426470588</v>
      </c>
      <c r="D57" s="36"/>
      <c r="E57" s="36"/>
      <c r="F57" s="47"/>
      <c r="G57" s="118"/>
      <c r="J57" s="116"/>
      <c r="K57" s="83">
        <f>((K56*1)+(L56*2)+(M56*3)+(N56*4))/4</f>
        <v>0.7426470588</v>
      </c>
      <c r="L57" s="36"/>
      <c r="M57" s="36"/>
      <c r="N57" s="47"/>
      <c r="O57" s="115"/>
    </row>
    <row r="58" ht="24.0" customHeight="1">
      <c r="A58" s="4" t="s">
        <v>47</v>
      </c>
      <c r="B58" s="5"/>
      <c r="C58" s="5"/>
      <c r="D58" s="5"/>
      <c r="E58" s="5"/>
      <c r="F58" s="5"/>
      <c r="G58" s="5"/>
      <c r="H58" s="58"/>
      <c r="I58" s="4" t="s">
        <v>47</v>
      </c>
      <c r="J58" s="5"/>
      <c r="K58" s="5"/>
      <c r="L58" s="5"/>
      <c r="M58" s="5"/>
      <c r="N58" s="5"/>
      <c r="O58" s="5"/>
      <c r="P58" s="5"/>
      <c r="Q58" s="39" t="str">
        <f>Q1</f>
        <v>COLEGIO VÍCTOR FÉLIX GÓMEZ NOVA</v>
      </c>
    </row>
    <row r="59" ht="15.75" customHeight="1">
      <c r="A59" s="6" t="s">
        <v>1</v>
      </c>
      <c r="B59" s="60" t="s">
        <v>2</v>
      </c>
      <c r="C59" s="61" t="s">
        <v>134</v>
      </c>
      <c r="D59" s="36"/>
      <c r="E59" s="36"/>
      <c r="F59" s="47"/>
      <c r="G59" s="60" t="s">
        <v>135</v>
      </c>
      <c r="H59" s="28" t="s">
        <v>48</v>
      </c>
      <c r="I59" s="6" t="s">
        <v>1</v>
      </c>
      <c r="J59" s="6" t="s">
        <v>2</v>
      </c>
      <c r="K59" s="61" t="s">
        <v>134</v>
      </c>
      <c r="L59" s="36"/>
      <c r="M59" s="36"/>
      <c r="N59" s="47"/>
      <c r="O59" s="60" t="s">
        <v>135</v>
      </c>
      <c r="P59" s="63" t="str">
        <f t="shared" ref="P59:P60" si="72">H59</f>
        <v>PUNTUA</v>
      </c>
      <c r="Q59" s="59" t="str">
        <f>A58</f>
        <v>ÁREA: GESTIÓN ACADÉMICA</v>
      </c>
      <c r="R59" s="2"/>
      <c r="S59" s="2"/>
      <c r="T59" s="2"/>
      <c r="U59" s="2"/>
      <c r="V59" s="2"/>
      <c r="W59" s="2"/>
      <c r="X59" s="2"/>
      <c r="Y59" s="2"/>
      <c r="Z59" s="2"/>
      <c r="AA59" s="2"/>
    </row>
    <row r="60" ht="15.75" customHeight="1">
      <c r="A60" s="8"/>
      <c r="B60" s="8"/>
      <c r="C60" s="64">
        <v>1.0</v>
      </c>
      <c r="D60" s="64">
        <v>2.0</v>
      </c>
      <c r="E60" s="64">
        <v>3.0</v>
      </c>
      <c r="F60" s="64">
        <v>4.0</v>
      </c>
      <c r="G60" s="8"/>
      <c r="H60" s="29" t="s">
        <v>49</v>
      </c>
      <c r="I60" s="8"/>
      <c r="J60" s="8"/>
      <c r="K60" s="64">
        <v>1.0</v>
      </c>
      <c r="L60" s="64">
        <v>2.0</v>
      </c>
      <c r="M60" s="64">
        <v>3.0</v>
      </c>
      <c r="N60" s="64">
        <v>4.0</v>
      </c>
      <c r="O60" s="8"/>
      <c r="P60" s="65" t="str">
        <f t="shared" si="72"/>
        <v>CIONES</v>
      </c>
      <c r="Q60" s="59" t="str">
        <f>Q4</f>
        <v>ESTADO DE LOS COMPONENTES DE CADA PROCESO</v>
      </c>
      <c r="R60" s="2"/>
      <c r="S60" s="2"/>
      <c r="T60" s="2"/>
      <c r="U60" s="2"/>
      <c r="V60" s="2"/>
      <c r="W60" s="2"/>
      <c r="X60" s="2"/>
      <c r="Y60" s="2"/>
      <c r="Z60" s="2"/>
      <c r="AA60" s="2"/>
    </row>
    <row r="61" ht="81.75" customHeight="1">
      <c r="A61" s="30" t="s">
        <v>50</v>
      </c>
      <c r="B61" s="67" t="s">
        <v>51</v>
      </c>
      <c r="C61" s="68"/>
      <c r="D61" s="68"/>
      <c r="E61" s="68" t="s">
        <v>138</v>
      </c>
      <c r="F61" s="68"/>
      <c r="G61" s="101" t="s">
        <v>179</v>
      </c>
      <c r="H61" s="119">
        <v>3.0</v>
      </c>
      <c r="I61" s="85" t="str">
        <f t="shared" ref="I61:J61" si="73">A61</f>
        <v>Diseño pedagógico
(curricular)</v>
      </c>
      <c r="J61" s="73" t="str">
        <f t="shared" si="73"/>
        <v>Plan de estudios</v>
      </c>
      <c r="K61" s="68">
        <f t="shared" ref="K61:K65" si="74">COUNTA(C61)*1</f>
        <v>0</v>
      </c>
      <c r="L61" s="68">
        <f t="shared" ref="L61:L65" si="75">COUNTA(D61)*2</f>
        <v>0</v>
      </c>
      <c r="M61" s="68">
        <f t="shared" ref="M61:M65" si="76">COUNTA(E61)*3</f>
        <v>3</v>
      </c>
      <c r="N61" s="68">
        <f t="shared" ref="N61:N65" si="77">COUNTA(F61)*4</f>
        <v>0</v>
      </c>
      <c r="O61" s="99" t="str">
        <f t="shared" ref="O61:O65" si="78">G61</f>
        <v>Proceso de consolidación de mallas curriculares acordes al modelo pedagogico, planes de área, planes de asignatura y proyectos transversales basados en DBA, Estandares de Competencias y Lineamientos curriculares. </v>
      </c>
      <c r="P61" s="68">
        <f t="shared" ref="P61:P65" si="79">SUM(K61:N61)</f>
        <v>3</v>
      </c>
      <c r="Q61" s="120" t="str">
        <f>A61</f>
        <v>Diseño pedagógico
(curricular)</v>
      </c>
    </row>
    <row r="62" ht="69.0" customHeight="1">
      <c r="A62" s="12"/>
      <c r="B62" s="67" t="s">
        <v>52</v>
      </c>
      <c r="C62" s="68"/>
      <c r="D62" s="76" t="s">
        <v>180</v>
      </c>
      <c r="E62" s="68"/>
      <c r="F62" s="68"/>
      <c r="G62" s="101" t="s">
        <v>181</v>
      </c>
      <c r="H62" s="70">
        <f t="shared" ref="H62:H63" si="80">COUNTA(C62:G62)</f>
        <v>2</v>
      </c>
      <c r="I62" s="12"/>
      <c r="J62" s="73" t="str">
        <f t="shared" ref="J62:J65" si="81">B62</f>
        <v>Enfoque metodológico</v>
      </c>
      <c r="K62" s="68">
        <f t="shared" si="74"/>
        <v>0</v>
      </c>
      <c r="L62" s="68">
        <f t="shared" si="75"/>
        <v>2</v>
      </c>
      <c r="M62" s="68">
        <f t="shared" si="76"/>
        <v>0</v>
      </c>
      <c r="N62" s="68">
        <f t="shared" si="77"/>
        <v>0</v>
      </c>
      <c r="O62" s="99" t="str">
        <f t="shared" si="78"/>
        <v>La Institución cuenta con el modelo constructivista con un enfoque pedagógico social congnitivo articulado con el SENA, en la práctica los docentes se estan apropiando del mismo, de esto pero hace falta una articulación y seguimiento périodico del mismo.</v>
      </c>
      <c r="P62" s="68">
        <f t="shared" si="79"/>
        <v>2</v>
      </c>
      <c r="Q62" s="12"/>
    </row>
    <row r="63" ht="100.5" customHeight="1">
      <c r="A63" s="12"/>
      <c r="B63" s="67" t="s">
        <v>53</v>
      </c>
      <c r="C63" s="68"/>
      <c r="D63" s="68" t="s">
        <v>138</v>
      </c>
      <c r="E63" s="68"/>
      <c r="F63" s="68"/>
      <c r="G63" s="101" t="s">
        <v>182</v>
      </c>
      <c r="H63" s="70">
        <f t="shared" si="80"/>
        <v>2</v>
      </c>
      <c r="I63" s="12"/>
      <c r="J63" s="73" t="str">
        <f t="shared" si="81"/>
        <v>Recursos para el aprendizaje</v>
      </c>
      <c r="K63" s="68">
        <f t="shared" si="74"/>
        <v>0</v>
      </c>
      <c r="L63" s="68">
        <f t="shared" si="75"/>
        <v>2</v>
      </c>
      <c r="M63" s="68">
        <f t="shared" si="76"/>
        <v>0</v>
      </c>
      <c r="N63" s="68">
        <f t="shared" si="77"/>
        <v>0</v>
      </c>
      <c r="O63" s="99" t="str">
        <f t="shared" si="78"/>
        <v>La Institución realiza inversion en recursos para el aprendizaje según necesidades, pero no cuenta con una política de adquisición, uso y mantenimiento de estos recursos y no se alcanza a cubrir las necesidades completas.  Es importante buscar el apoyo de la SEM y otras instituciones para la consecusión de dichos recursos </v>
      </c>
      <c r="P63" s="68">
        <f t="shared" si="79"/>
        <v>2</v>
      </c>
      <c r="Q63" s="12"/>
    </row>
    <row r="64" ht="44.25" customHeight="1">
      <c r="A64" s="12"/>
      <c r="B64" s="67" t="s">
        <v>54</v>
      </c>
      <c r="C64" s="68"/>
      <c r="D64" s="68"/>
      <c r="E64" s="68"/>
      <c r="F64" s="68" t="s">
        <v>138</v>
      </c>
      <c r="G64" s="101" t="s">
        <v>183</v>
      </c>
      <c r="H64" s="119">
        <v>4.0</v>
      </c>
      <c r="I64" s="12"/>
      <c r="J64" s="73" t="str">
        <f t="shared" si="81"/>
        <v>Jornada escolar</v>
      </c>
      <c r="K64" s="68">
        <f t="shared" si="74"/>
        <v>0</v>
      </c>
      <c r="L64" s="68">
        <f t="shared" si="75"/>
        <v>0</v>
      </c>
      <c r="M64" s="68">
        <f t="shared" si="76"/>
        <v>0</v>
      </c>
      <c r="N64" s="68">
        <f t="shared" si="77"/>
        <v>4</v>
      </c>
      <c r="O64" s="99" t="str">
        <f t="shared" si="78"/>
        <v>Existen mecanismos para revisar el seguimiento de las horas efectivas, formatos y citaciones. </v>
      </c>
      <c r="P64" s="68">
        <f t="shared" si="79"/>
        <v>4</v>
      </c>
      <c r="Q64" s="12"/>
    </row>
    <row r="65" ht="84.0" customHeight="1">
      <c r="A65" s="12"/>
      <c r="B65" s="67" t="s">
        <v>55</v>
      </c>
      <c r="C65" s="68"/>
      <c r="D65" s="76" t="s">
        <v>138</v>
      </c>
      <c r="E65" s="68"/>
      <c r="F65" s="68"/>
      <c r="G65" s="101" t="s">
        <v>184</v>
      </c>
      <c r="H65" s="119">
        <v>2.0</v>
      </c>
      <c r="I65" s="12"/>
      <c r="J65" s="73" t="str">
        <f t="shared" si="81"/>
        <v>Evaluación</v>
      </c>
      <c r="K65" s="68">
        <f t="shared" si="74"/>
        <v>0</v>
      </c>
      <c r="L65" s="68">
        <f t="shared" si="75"/>
        <v>2</v>
      </c>
      <c r="M65" s="68">
        <f t="shared" si="76"/>
        <v>0</v>
      </c>
      <c r="N65" s="68">
        <f t="shared" si="77"/>
        <v>0</v>
      </c>
      <c r="O65" s="99" t="str">
        <f t="shared" si="78"/>
        <v>Cada área cuenta con criterios para su seguimiento de procesos. La institución tiene una política fundamentada en los lineamientos curriculares, los estandares basicos de competencia e integra la legislacion vigente, sin embargo, no se refleja en todas las practicas docentes.  </v>
      </c>
      <c r="P65" s="68">
        <f t="shared" si="79"/>
        <v>2</v>
      </c>
      <c r="Q65" s="12"/>
    </row>
    <row r="66" ht="15.75" customHeight="1">
      <c r="A66" s="8"/>
      <c r="B66" s="87" t="s">
        <v>10</v>
      </c>
      <c r="C66" s="78">
        <f t="shared" ref="C66:F66" si="82">COUNTA(C61:C65)</f>
        <v>0</v>
      </c>
      <c r="D66" s="78">
        <f t="shared" si="82"/>
        <v>3</v>
      </c>
      <c r="E66" s="78">
        <f t="shared" si="82"/>
        <v>1</v>
      </c>
      <c r="F66" s="78">
        <f t="shared" si="82"/>
        <v>1</v>
      </c>
      <c r="G66" s="102"/>
      <c r="H66" s="68">
        <f>SUM(H61:H65)</f>
        <v>13</v>
      </c>
      <c r="I66" s="8"/>
      <c r="J66" s="82" t="s">
        <v>10</v>
      </c>
      <c r="K66" s="68">
        <f t="shared" ref="K66:O66" si="83">C66</f>
        <v>0</v>
      </c>
      <c r="L66" s="68">
        <f t="shared" si="83"/>
        <v>3</v>
      </c>
      <c r="M66" s="68">
        <f t="shared" si="83"/>
        <v>1</v>
      </c>
      <c r="N66" s="68">
        <f t="shared" si="83"/>
        <v>1</v>
      </c>
      <c r="O66" s="99" t="str">
        <f t="shared" si="83"/>
        <v/>
      </c>
      <c r="P66" s="68">
        <f>SUM(P61:P65)</f>
        <v>13</v>
      </c>
      <c r="Q66" s="8"/>
    </row>
    <row r="67" ht="15.75" customHeight="1">
      <c r="A67" s="121"/>
      <c r="B67" s="87"/>
      <c r="C67" s="80">
        <f>((C66*1)+(D66*2)+(E66*3)+(F66*4))/20</f>
        <v>0.65</v>
      </c>
      <c r="D67" s="36"/>
      <c r="E67" s="36"/>
      <c r="F67" s="47"/>
      <c r="G67" s="102"/>
      <c r="H67" s="68"/>
      <c r="I67" s="122"/>
      <c r="J67" s="82"/>
      <c r="K67" s="83">
        <f>((K66*1)+(L66*2)+(M66*3)+(N66*4))/20</f>
        <v>0.65</v>
      </c>
      <c r="L67" s="36"/>
      <c r="M67" s="36"/>
      <c r="N67" s="47"/>
      <c r="O67" s="99"/>
      <c r="P67" s="68"/>
      <c r="Q67" s="123"/>
    </row>
    <row r="68" ht="54.0" customHeight="1">
      <c r="A68" s="30" t="s">
        <v>56</v>
      </c>
      <c r="B68" s="67" t="s">
        <v>57</v>
      </c>
      <c r="C68" s="68"/>
      <c r="D68" s="76" t="s">
        <v>138</v>
      </c>
      <c r="E68" s="68"/>
      <c r="F68" s="68"/>
      <c r="G68" s="101" t="s">
        <v>185</v>
      </c>
      <c r="H68" s="70">
        <f>COUNTA(C68:G68)</f>
        <v>2</v>
      </c>
      <c r="I68" s="85" t="str">
        <f t="shared" ref="I68:J68" si="84">A68</f>
        <v>Prácticas
pedagógicas</v>
      </c>
      <c r="J68" s="73" t="str">
        <f t="shared" si="84"/>
        <v>Opciones didácticas para las áreas, asignaturas y proyectos transversales</v>
      </c>
      <c r="K68" s="68">
        <f t="shared" ref="K68:K71" si="85">COUNTA(C68)*1</f>
        <v>0</v>
      </c>
      <c r="L68" s="68">
        <f t="shared" ref="L68:L71" si="86">COUNTA(D68)*2</f>
        <v>2</v>
      </c>
      <c r="M68" s="68">
        <f t="shared" ref="M68:M71" si="87">COUNTA(E68)*3</f>
        <v>0</v>
      </c>
      <c r="N68" s="68">
        <f t="shared" ref="N68:N71" si="88">COUNTA(F68)*4</f>
        <v>0</v>
      </c>
      <c r="O68" s="99" t="str">
        <f t="shared" ref="O68:O71" si="89">G68</f>
        <v>Reunión de docentes por área, implementación de actividades de inclusión que permiten fortalecer el proceso pedagógico. Faltan prácticas pedagógicas de aula de los docentes de todas las áreas, grados y sedes para que se apoyen en opciones didácticas comunes y específicas para cada grupo poblacional, falta proceso de revisión y mejoramiento continuo.</v>
      </c>
      <c r="P68" s="68">
        <f t="shared" ref="P68:P71" si="90">SUM(K68:N68)</f>
        <v>2</v>
      </c>
      <c r="Q68" s="120" t="str">
        <f>A68</f>
        <v>Prácticas
pedagógicas</v>
      </c>
    </row>
    <row r="69" ht="114.0" customHeight="1">
      <c r="A69" s="12"/>
      <c r="B69" s="67" t="s">
        <v>186</v>
      </c>
      <c r="C69" s="68"/>
      <c r="D69" s="68"/>
      <c r="E69" s="76" t="s">
        <v>138</v>
      </c>
      <c r="F69" s="76"/>
      <c r="G69" s="101" t="s">
        <v>187</v>
      </c>
      <c r="H69" s="119">
        <v>3.0</v>
      </c>
      <c r="I69" s="12"/>
      <c r="J69" s="73" t="str">
        <f t="shared" ref="J69:J71" si="91">B69</f>
        <v>Estrategias para las tareas
escolares </v>
      </c>
      <c r="K69" s="68">
        <f t="shared" si="85"/>
        <v>0</v>
      </c>
      <c r="L69" s="68">
        <f t="shared" si="86"/>
        <v>0</v>
      </c>
      <c r="M69" s="68">
        <f t="shared" si="87"/>
        <v>3</v>
      </c>
      <c r="N69" s="68">
        <f t="shared" si="88"/>
        <v>0</v>
      </c>
      <c r="O69" s="99" t="str">
        <f t="shared" si="89"/>
        <v>La institución cuenta con una intencionalidad de las tareas escolares (actividades intra y extra clase, evidencias de clase) en el afianzamiento de los aprendizajes de los estudiantes y ésta es aplicada por todos los docentes, conocida y comprendida por la comunidad educativa y existen acuerdos entre docentes por áreas.</v>
      </c>
      <c r="P69" s="68">
        <f t="shared" si="90"/>
        <v>3</v>
      </c>
      <c r="Q69" s="12"/>
    </row>
    <row r="70" ht="56.25" customHeight="1">
      <c r="A70" s="12"/>
      <c r="B70" s="67" t="s">
        <v>188</v>
      </c>
      <c r="C70" s="68"/>
      <c r="D70" s="76" t="s">
        <v>138</v>
      </c>
      <c r="E70" s="68"/>
      <c r="F70" s="68"/>
      <c r="G70" s="101" t="s">
        <v>189</v>
      </c>
      <c r="H70" s="70">
        <f>COUNTA(C70:G70)</f>
        <v>2</v>
      </c>
      <c r="I70" s="12"/>
      <c r="J70" s="73" t="str">
        <f t="shared" si="91"/>
        <v>Uso articulado de los recursos para el aprendizaje</v>
      </c>
      <c r="K70" s="68">
        <f t="shared" si="85"/>
        <v>0</v>
      </c>
      <c r="L70" s="68">
        <f t="shared" si="86"/>
        <v>2</v>
      </c>
      <c r="M70" s="68">
        <f t="shared" si="87"/>
        <v>0</v>
      </c>
      <c r="N70" s="68">
        <f t="shared" si="88"/>
        <v>0</v>
      </c>
      <c r="O70" s="99" t="str">
        <f t="shared" si="89"/>
        <v>Se comparte en algunas áreas los pocos recursos con los que se cuentan y el colegio hace diagnóstico para asignar los recursos por áreas. Los planes operativos no son funcionales dentro de las áreas.</v>
      </c>
      <c r="P70" s="68">
        <f t="shared" si="90"/>
        <v>2</v>
      </c>
      <c r="Q70" s="12"/>
    </row>
    <row r="71" ht="101.25" customHeight="1">
      <c r="A71" s="12"/>
      <c r="B71" s="67" t="s">
        <v>190</v>
      </c>
      <c r="C71" s="68"/>
      <c r="D71" s="68"/>
      <c r="E71" s="68"/>
      <c r="F71" s="68" t="s">
        <v>138</v>
      </c>
      <c r="G71" s="101" t="s">
        <v>191</v>
      </c>
      <c r="H71" s="119">
        <v>4.0</v>
      </c>
      <c r="I71" s="12"/>
      <c r="J71" s="73" t="str">
        <f t="shared" si="91"/>
        <v>Uso de los tiempos para el
aprendizaje</v>
      </c>
      <c r="K71" s="68">
        <f t="shared" si="85"/>
        <v>0</v>
      </c>
      <c r="L71" s="68">
        <f t="shared" si="86"/>
        <v>0</v>
      </c>
      <c r="M71" s="68">
        <f t="shared" si="87"/>
        <v>0</v>
      </c>
      <c r="N71" s="68">
        <f t="shared" si="88"/>
        <v>4</v>
      </c>
      <c r="O71" s="99" t="str">
        <f t="shared" si="89"/>
        <v>Se hace seguimiento al tiempo de clase, se respeto el cronograma escolar, cada docente empleó el tiempo correspondiente a su hora de clase. El horario se distribuyó de acuerdo a las necesidades de cada área. Debe implementarse los espacios para la socialización, seguimiento y evaluación de las estrategias y experiencias por áreas y grupos</v>
      </c>
      <c r="P71" s="68">
        <f t="shared" si="90"/>
        <v>4</v>
      </c>
      <c r="Q71" s="12"/>
    </row>
    <row r="72" ht="15.75" customHeight="1">
      <c r="A72" s="8"/>
      <c r="B72" s="87" t="s">
        <v>10</v>
      </c>
      <c r="C72" s="78">
        <f t="shared" ref="C72:F72" si="92">COUNTA(C68:C71)</f>
        <v>0</v>
      </c>
      <c r="D72" s="78">
        <f t="shared" si="92"/>
        <v>2</v>
      </c>
      <c r="E72" s="78">
        <f t="shared" si="92"/>
        <v>1</v>
      </c>
      <c r="F72" s="78">
        <f t="shared" si="92"/>
        <v>1</v>
      </c>
      <c r="G72" s="102"/>
      <c r="H72" s="68">
        <f>SUM(H68:H71)</f>
        <v>11</v>
      </c>
      <c r="I72" s="8"/>
      <c r="J72" s="82" t="s">
        <v>10</v>
      </c>
      <c r="K72" s="68">
        <f t="shared" ref="K72:O72" si="93">C72</f>
        <v>0</v>
      </c>
      <c r="L72" s="68">
        <f t="shared" si="93"/>
        <v>2</v>
      </c>
      <c r="M72" s="68">
        <f t="shared" si="93"/>
        <v>1</v>
      </c>
      <c r="N72" s="68">
        <f t="shared" si="93"/>
        <v>1</v>
      </c>
      <c r="O72" s="99" t="str">
        <f t="shared" si="93"/>
        <v/>
      </c>
      <c r="P72" s="68">
        <f>SUM(P68:P71)</f>
        <v>11</v>
      </c>
      <c r="Q72" s="8"/>
    </row>
    <row r="73" ht="15.75" customHeight="1">
      <c r="A73" s="121"/>
      <c r="B73" s="87"/>
      <c r="C73" s="80">
        <f>((C72*1)+(D72*2)+(E72*3)+(F72*4))/16</f>
        <v>0.6875</v>
      </c>
      <c r="D73" s="36"/>
      <c r="E73" s="36"/>
      <c r="F73" s="47"/>
      <c r="G73" s="102"/>
      <c r="H73" s="68"/>
      <c r="I73" s="122"/>
      <c r="J73" s="82"/>
      <c r="K73" s="83">
        <f>((K72*1)+(L72*2)+(M72*3)+(N72*4))/16</f>
        <v>0.6875</v>
      </c>
      <c r="L73" s="36"/>
      <c r="M73" s="36"/>
      <c r="N73" s="47"/>
      <c r="O73" s="99"/>
      <c r="P73" s="68"/>
      <c r="Q73" s="123"/>
    </row>
    <row r="74" ht="69.0" customHeight="1">
      <c r="A74" s="30" t="s">
        <v>61</v>
      </c>
      <c r="B74" s="67" t="s">
        <v>62</v>
      </c>
      <c r="C74" s="68"/>
      <c r="D74" s="68"/>
      <c r="E74" s="68" t="s">
        <v>138</v>
      </c>
      <c r="F74" s="68"/>
      <c r="G74" s="101" t="s">
        <v>192</v>
      </c>
      <c r="H74" s="70">
        <f>COUNTA(C74:G74)</f>
        <v>2</v>
      </c>
      <c r="I74" s="85" t="str">
        <f t="shared" ref="I74:J74" si="94">A74</f>
        <v>Gestión de aula</v>
      </c>
      <c r="J74" s="73" t="str">
        <f t="shared" si="94"/>
        <v>Relación pedagógica</v>
      </c>
      <c r="K74" s="68">
        <f t="shared" ref="K74:K77" si="95">COUNTA(C74)*1</f>
        <v>0</v>
      </c>
      <c r="L74" s="68">
        <f t="shared" ref="L74:L77" si="96">COUNTA(D74)*2</f>
        <v>0</v>
      </c>
      <c r="M74" s="68">
        <f t="shared" ref="M74:M77" si="97">COUNTA(E74)*3</f>
        <v>3</v>
      </c>
      <c r="N74" s="68">
        <f t="shared" ref="N74:N77" si="98">COUNTA(F74)*4</f>
        <v>0</v>
      </c>
      <c r="O74" s="99" t="str">
        <f t="shared" ref="O74:O77" si="99">G74</f>
        <v>Reunión con padres de familia - Apoyo de estudiantes de psicología- Apoyo del Rector, contratista de la alcaldia, policia de infancia y adolescencia externo y acuerdos entre docentes.</v>
      </c>
      <c r="P74" s="68">
        <f t="shared" ref="P74:P77" si="100">SUM(K74:N74)</f>
        <v>3</v>
      </c>
      <c r="Q74" s="120" t="str">
        <f>A74</f>
        <v>Gestión de aula</v>
      </c>
    </row>
    <row r="75" ht="61.5" customHeight="1">
      <c r="A75" s="12"/>
      <c r="B75" s="67" t="s">
        <v>63</v>
      </c>
      <c r="C75" s="68"/>
      <c r="D75" s="68"/>
      <c r="E75" s="76" t="s">
        <v>138</v>
      </c>
      <c r="F75" s="68"/>
      <c r="G75" s="101" t="s">
        <v>193</v>
      </c>
      <c r="H75" s="119">
        <v>3.0</v>
      </c>
      <c r="I75" s="12"/>
      <c r="J75" s="73" t="str">
        <f t="shared" ref="J75:J77" si="101">B75</f>
        <v>Planeación de clases</v>
      </c>
      <c r="K75" s="68">
        <f t="shared" si="95"/>
        <v>0</v>
      </c>
      <c r="L75" s="68">
        <f t="shared" si="96"/>
        <v>0</v>
      </c>
      <c r="M75" s="68">
        <f t="shared" si="97"/>
        <v>3</v>
      </c>
      <c r="N75" s="68">
        <f t="shared" si="98"/>
        <v>0</v>
      </c>
      <c r="O75" s="99" t="str">
        <f t="shared" si="99"/>
        <v>Cada docente planea teniendo en cuenta líneamientos, malla curricular, estandares, el enfoque metodológico. Se estan realizand ajustes desde la resignificación del PEI 2023.</v>
      </c>
      <c r="P75" s="68">
        <f t="shared" si="100"/>
        <v>3</v>
      </c>
      <c r="Q75" s="12"/>
    </row>
    <row r="76" ht="36.0" customHeight="1">
      <c r="A76" s="12"/>
      <c r="B76" s="67" t="s">
        <v>64</v>
      </c>
      <c r="C76" s="68"/>
      <c r="D76" s="68" t="s">
        <v>138</v>
      </c>
      <c r="E76" s="68"/>
      <c r="F76" s="68"/>
      <c r="G76" s="102" t="s">
        <v>194</v>
      </c>
      <c r="H76" s="70">
        <f>COUNTA(C76:G76)</f>
        <v>2</v>
      </c>
      <c r="I76" s="12"/>
      <c r="J76" s="73" t="str">
        <f t="shared" si="101"/>
        <v>Estilo pedagógico</v>
      </c>
      <c r="K76" s="68">
        <f t="shared" si="95"/>
        <v>0</v>
      </c>
      <c r="L76" s="68">
        <f t="shared" si="96"/>
        <v>2</v>
      </c>
      <c r="M76" s="68">
        <f t="shared" si="97"/>
        <v>0</v>
      </c>
      <c r="N76" s="68">
        <f t="shared" si="98"/>
        <v>0</v>
      </c>
      <c r="O76" s="99" t="str">
        <f t="shared" si="99"/>
        <v>Planeación de actividades teniendo en cuenta intereses, ideas y experiencias de los estudiantes.</v>
      </c>
      <c r="P76" s="68">
        <f t="shared" si="100"/>
        <v>2</v>
      </c>
      <c r="Q76" s="12"/>
    </row>
    <row r="77" ht="35.25" customHeight="1">
      <c r="A77" s="12"/>
      <c r="B77" s="67" t="s">
        <v>65</v>
      </c>
      <c r="C77" s="68"/>
      <c r="D77" s="68"/>
      <c r="E77" s="76" t="s">
        <v>138</v>
      </c>
      <c r="F77" s="68"/>
      <c r="G77" s="102" t="s">
        <v>195</v>
      </c>
      <c r="H77" s="119">
        <v>3.0</v>
      </c>
      <c r="I77" s="12"/>
      <c r="J77" s="73" t="str">
        <f t="shared" si="101"/>
        <v>Evaluación en el aula</v>
      </c>
      <c r="K77" s="68">
        <f t="shared" si="95"/>
        <v>0</v>
      </c>
      <c r="L77" s="68">
        <f t="shared" si="96"/>
        <v>0</v>
      </c>
      <c r="M77" s="68">
        <f t="shared" si="97"/>
        <v>3</v>
      </c>
      <c r="N77" s="68">
        <f t="shared" si="98"/>
        <v>0</v>
      </c>
      <c r="O77" s="99" t="str">
        <f t="shared" si="99"/>
        <v>Asistencia de padres de familia y estudiantes a colegio abierto - plataforma en constante actualización.</v>
      </c>
      <c r="P77" s="68">
        <f t="shared" si="100"/>
        <v>3</v>
      </c>
      <c r="Q77" s="12"/>
    </row>
    <row r="78" ht="15.75" customHeight="1">
      <c r="A78" s="8"/>
      <c r="B78" s="87" t="s">
        <v>10</v>
      </c>
      <c r="C78" s="78">
        <f t="shared" ref="C78:F78" si="102">COUNTA(C74:C77)</f>
        <v>0</v>
      </c>
      <c r="D78" s="78">
        <f t="shared" si="102"/>
        <v>1</v>
      </c>
      <c r="E78" s="78">
        <f t="shared" si="102"/>
        <v>3</v>
      </c>
      <c r="F78" s="78">
        <f t="shared" si="102"/>
        <v>0</v>
      </c>
      <c r="G78" s="102"/>
      <c r="H78" s="68">
        <f>COUNTA(H74:H77)</f>
        <v>4</v>
      </c>
      <c r="I78" s="8"/>
      <c r="J78" s="82" t="s">
        <v>10</v>
      </c>
      <c r="K78" s="68">
        <f t="shared" ref="K78:O78" si="103">C78</f>
        <v>0</v>
      </c>
      <c r="L78" s="68">
        <f t="shared" si="103"/>
        <v>1</v>
      </c>
      <c r="M78" s="68">
        <f t="shared" si="103"/>
        <v>3</v>
      </c>
      <c r="N78" s="68">
        <f t="shared" si="103"/>
        <v>0</v>
      </c>
      <c r="O78" s="99" t="str">
        <f t="shared" si="103"/>
        <v/>
      </c>
      <c r="P78" s="68">
        <f>SUM(P74:P77)</f>
        <v>11</v>
      </c>
      <c r="Q78" s="8"/>
    </row>
    <row r="79" ht="15.75" customHeight="1">
      <c r="A79" s="121"/>
      <c r="B79" s="87"/>
      <c r="C79" s="80">
        <f>((C78*1)+(D78*2)+(E78*3)+(F78*4))/16</f>
        <v>0.6875</v>
      </c>
      <c r="D79" s="36"/>
      <c r="E79" s="36"/>
      <c r="F79" s="47"/>
      <c r="G79" s="102"/>
      <c r="H79" s="68"/>
      <c r="I79" s="122"/>
      <c r="J79" s="82"/>
      <c r="K79" s="83">
        <f>((K78*1)+(L78*2)+(M78*3)+(N78*4))/16</f>
        <v>0.6875</v>
      </c>
      <c r="L79" s="36"/>
      <c r="M79" s="36"/>
      <c r="N79" s="47"/>
      <c r="O79" s="99"/>
      <c r="P79" s="68"/>
      <c r="Q79" s="123"/>
    </row>
    <row r="80" ht="35.25" customHeight="1">
      <c r="A80" s="30" t="s">
        <v>66</v>
      </c>
      <c r="B80" s="67" t="s">
        <v>196</v>
      </c>
      <c r="C80" s="68"/>
      <c r="D80" s="68"/>
      <c r="E80" s="68"/>
      <c r="F80" s="68" t="s">
        <v>138</v>
      </c>
      <c r="G80" s="102" t="s">
        <v>197</v>
      </c>
      <c r="H80" s="119">
        <v>4.0</v>
      </c>
      <c r="I80" s="85" t="str">
        <f t="shared" ref="I80:J80" si="104">A80</f>
        <v>Seguimiento
académico</v>
      </c>
      <c r="J80" s="73" t="str">
        <f t="shared" si="104"/>
        <v>Seguimiento a los resultados
académicos</v>
      </c>
      <c r="K80" s="68">
        <f t="shared" ref="K80:K85" si="105">COUNTA(C80)*1</f>
        <v>0</v>
      </c>
      <c r="L80" s="68">
        <f t="shared" ref="L80:L85" si="106">COUNTA(D80)*2</f>
        <v>0</v>
      </c>
      <c r="M80" s="68">
        <f t="shared" ref="M80:M85" si="107">COUNTA(E80)*3</f>
        <v>0</v>
      </c>
      <c r="N80" s="68">
        <f t="shared" ref="N80:N85" si="108">COUNTA(F80)*4</f>
        <v>4</v>
      </c>
      <c r="O80" s="99" t="str">
        <f t="shared" ref="O80:O85" si="109">G80</f>
        <v>Talleres de refuerzo- Actividades de Recuperación-Proceso de seguimiento</v>
      </c>
      <c r="P80" s="68">
        <f t="shared" ref="P80:P85" si="110">SUM(K80:N80)</f>
        <v>4</v>
      </c>
      <c r="Q80" s="120" t="str">
        <f>A80</f>
        <v>Seguimiento
académico</v>
      </c>
    </row>
    <row r="81" ht="57.0" customHeight="1">
      <c r="A81" s="12"/>
      <c r="B81" s="67" t="s">
        <v>198</v>
      </c>
      <c r="C81" s="68"/>
      <c r="D81" s="76" t="s">
        <v>138</v>
      </c>
      <c r="E81" s="76"/>
      <c r="F81" s="68"/>
      <c r="G81" s="101" t="s">
        <v>199</v>
      </c>
      <c r="H81" s="70">
        <f>COUNTA(C81:G81)</f>
        <v>2</v>
      </c>
      <c r="I81" s="12"/>
      <c r="J81" s="73" t="str">
        <f t="shared" ref="J81:J85" si="111">B81</f>
        <v>Uso pedagógico de las
evaluaciones externas</v>
      </c>
      <c r="K81" s="68">
        <f t="shared" si="105"/>
        <v>0</v>
      </c>
      <c r="L81" s="68">
        <f t="shared" si="106"/>
        <v>2</v>
      </c>
      <c r="M81" s="68">
        <f t="shared" si="107"/>
        <v>0</v>
      </c>
      <c r="N81" s="68">
        <f t="shared" si="108"/>
        <v>0</v>
      </c>
      <c r="O81" s="99" t="str">
        <f t="shared" si="109"/>
        <v>Se realiza seguimiento a la presentación de evaluaciones externas, sin embargo, falta retroalimentación y planeación de mejora de las mismas dentro de los planes curriculares. </v>
      </c>
      <c r="P81" s="68">
        <f t="shared" si="110"/>
        <v>2</v>
      </c>
      <c r="Q81" s="12"/>
    </row>
    <row r="82" ht="45.75" customHeight="1">
      <c r="A82" s="12"/>
      <c r="B82" s="67" t="s">
        <v>69</v>
      </c>
      <c r="C82" s="68"/>
      <c r="D82" s="68"/>
      <c r="E82" s="68" t="s">
        <v>138</v>
      </c>
      <c r="F82" s="68"/>
      <c r="G82" s="101" t="s">
        <v>200</v>
      </c>
      <c r="H82" s="119">
        <v>3.0</v>
      </c>
      <c r="I82" s="12"/>
      <c r="J82" s="73" t="str">
        <f t="shared" si="111"/>
        <v>Seguimiento a la asistencia</v>
      </c>
      <c r="K82" s="68">
        <f t="shared" si="105"/>
        <v>0</v>
      </c>
      <c r="L82" s="68">
        <f t="shared" si="106"/>
        <v>0</v>
      </c>
      <c r="M82" s="68">
        <f t="shared" si="107"/>
        <v>3</v>
      </c>
      <c r="N82" s="68">
        <f t="shared" si="108"/>
        <v>0</v>
      </c>
      <c r="O82" s="99" t="str">
        <f t="shared" si="109"/>
        <v>Se lleva control de asistencia y se informa a los acudientes cualquier novedad.  Se debe activar el modulo de asistencia de la plataforma institucional</v>
      </c>
      <c r="P82" s="68">
        <f t="shared" si="110"/>
        <v>3</v>
      </c>
      <c r="Q82" s="12"/>
    </row>
    <row r="83" ht="61.5" customHeight="1">
      <c r="A83" s="12"/>
      <c r="B83" s="67" t="s">
        <v>70</v>
      </c>
      <c r="C83" s="68"/>
      <c r="D83" s="68"/>
      <c r="E83" s="68"/>
      <c r="F83" s="68" t="s">
        <v>138</v>
      </c>
      <c r="G83" s="101" t="s">
        <v>201</v>
      </c>
      <c r="H83" s="119">
        <v>4.0</v>
      </c>
      <c r="I83" s="12"/>
      <c r="J83" s="73" t="str">
        <f t="shared" si="111"/>
        <v>Actividades de recuperación</v>
      </c>
      <c r="K83" s="68">
        <f t="shared" si="105"/>
        <v>0</v>
      </c>
      <c r="L83" s="68">
        <f t="shared" si="106"/>
        <v>0</v>
      </c>
      <c r="M83" s="68">
        <f t="shared" si="107"/>
        <v>0</v>
      </c>
      <c r="N83" s="68">
        <f t="shared" si="108"/>
        <v>4</v>
      </c>
      <c r="O83" s="99" t="str">
        <f t="shared" si="109"/>
        <v>Se realiza actividades, talleres de refuerzo y estrategías de acompañamiento. </v>
      </c>
      <c r="P83" s="68">
        <f t="shared" si="110"/>
        <v>4</v>
      </c>
      <c r="Q83" s="12"/>
    </row>
    <row r="84" ht="60.0" customHeight="1">
      <c r="A84" s="12"/>
      <c r="B84" s="67" t="s">
        <v>202</v>
      </c>
      <c r="C84" s="68"/>
      <c r="D84" s="68"/>
      <c r="E84" s="68" t="s">
        <v>138</v>
      </c>
      <c r="F84" s="68"/>
      <c r="G84" s="101" t="s">
        <v>203</v>
      </c>
      <c r="H84" s="119">
        <v>3.0</v>
      </c>
      <c r="I84" s="12"/>
      <c r="J84" s="73" t="str">
        <f t="shared" si="111"/>
        <v>Apoyo pedagógico para
estudiantes con dificultades de
aprendizaje</v>
      </c>
      <c r="K84" s="68">
        <f t="shared" si="105"/>
        <v>0</v>
      </c>
      <c r="L84" s="68">
        <f t="shared" si="106"/>
        <v>0</v>
      </c>
      <c r="M84" s="68">
        <f t="shared" si="107"/>
        <v>3</v>
      </c>
      <c r="N84" s="68">
        <f t="shared" si="108"/>
        <v>0</v>
      </c>
      <c r="O84" s="99" t="str">
        <f t="shared" si="109"/>
        <v>Se realiza procesos de diagnóstico con profesional de apoyo de la secretaría de educación y se realiza seguimiento periódico, falta retroalomentación y asesoría  de la profesional de apoyo.</v>
      </c>
      <c r="P84" s="68">
        <f t="shared" si="110"/>
        <v>3</v>
      </c>
      <c r="Q84" s="12"/>
    </row>
    <row r="85" ht="81.75" customHeight="1">
      <c r="A85" s="12"/>
      <c r="B85" s="67" t="s">
        <v>72</v>
      </c>
      <c r="C85" s="68"/>
      <c r="D85" s="68"/>
      <c r="E85" s="76" t="s">
        <v>138</v>
      </c>
      <c r="F85" s="68"/>
      <c r="G85" s="101" t="s">
        <v>204</v>
      </c>
      <c r="H85" s="119">
        <v>3.0</v>
      </c>
      <c r="I85" s="12"/>
      <c r="J85" s="73" t="str">
        <f t="shared" si="111"/>
        <v>Seguimiento a los egresados</v>
      </c>
      <c r="K85" s="68">
        <f t="shared" si="105"/>
        <v>0</v>
      </c>
      <c r="L85" s="68">
        <f t="shared" si="106"/>
        <v>0</v>
      </c>
      <c r="M85" s="68">
        <f t="shared" si="107"/>
        <v>3</v>
      </c>
      <c r="N85" s="68">
        <f t="shared" si="108"/>
        <v>0</v>
      </c>
      <c r="O85" s="99" t="str">
        <f t="shared" si="109"/>
        <v>A través de las redes sociales y la página institucional se registra el seguimiento a las redes sociales, se busco integrar a los egresados en las actividades misonales de los 30 años de la institución</v>
      </c>
      <c r="P85" s="68">
        <f t="shared" si="110"/>
        <v>3</v>
      </c>
      <c r="Q85" s="12"/>
    </row>
    <row r="86" ht="15.75" customHeight="1">
      <c r="A86" s="8"/>
      <c r="B86" s="87" t="s">
        <v>10</v>
      </c>
      <c r="C86" s="78">
        <f t="shared" ref="C86:F86" si="112">COUNTA(C80:C85)</f>
        <v>0</v>
      </c>
      <c r="D86" s="78">
        <f t="shared" si="112"/>
        <v>1</v>
      </c>
      <c r="E86" s="78">
        <f t="shared" si="112"/>
        <v>3</v>
      </c>
      <c r="F86" s="78">
        <f t="shared" si="112"/>
        <v>2</v>
      </c>
      <c r="G86" s="102"/>
      <c r="H86" s="68">
        <f>SUM(H80:H85)</f>
        <v>19</v>
      </c>
      <c r="I86" s="8"/>
      <c r="J86" s="82" t="s">
        <v>10</v>
      </c>
      <c r="K86" s="68">
        <f t="shared" ref="K86:O86" si="113">C86</f>
        <v>0</v>
      </c>
      <c r="L86" s="68">
        <f t="shared" si="113"/>
        <v>1</v>
      </c>
      <c r="M86" s="68">
        <f t="shared" si="113"/>
        <v>3</v>
      </c>
      <c r="N86" s="68">
        <f t="shared" si="113"/>
        <v>2</v>
      </c>
      <c r="O86" s="99" t="str">
        <f t="shared" si="113"/>
        <v/>
      </c>
      <c r="P86" s="68">
        <f>SUM(P80:P85)</f>
        <v>19</v>
      </c>
      <c r="Q86" s="8"/>
    </row>
    <row r="87" ht="15.75" customHeight="1">
      <c r="A87" s="124"/>
      <c r="B87" s="87"/>
      <c r="C87" s="80">
        <f>((C86*1)+(D86*2)+(E86*3)+(F86*4))/24</f>
        <v>0.7916666667</v>
      </c>
      <c r="D87" s="36"/>
      <c r="E87" s="36"/>
      <c r="F87" s="47"/>
      <c r="G87" s="102"/>
      <c r="H87" s="68"/>
      <c r="I87" s="109"/>
      <c r="J87" s="110"/>
      <c r="K87" s="83">
        <f>((K86*1)+(L86*2)+(M86*3)+(N86*4))/24</f>
        <v>0.7916666667</v>
      </c>
      <c r="L87" s="36"/>
      <c r="M87" s="36"/>
      <c r="N87" s="47"/>
      <c r="O87" s="111"/>
      <c r="P87" s="112"/>
      <c r="Q87" s="125"/>
    </row>
    <row r="88" ht="15.75" customHeight="1">
      <c r="A88" s="21" t="s">
        <v>46</v>
      </c>
      <c r="B88" s="22"/>
      <c r="C88" s="25">
        <f t="shared" ref="C88:F88" si="114">SUM(C86+C78+C72+C66)</f>
        <v>0</v>
      </c>
      <c r="D88" s="25">
        <f t="shared" si="114"/>
        <v>7</v>
      </c>
      <c r="E88" s="25">
        <f t="shared" si="114"/>
        <v>8</v>
      </c>
      <c r="F88" s="25">
        <f t="shared" si="114"/>
        <v>4</v>
      </c>
      <c r="G88" s="114"/>
      <c r="H88" s="25">
        <f>SUM(H86+H78+H72+H66)</f>
        <v>47</v>
      </c>
      <c r="I88" s="21" t="s">
        <v>46</v>
      </c>
      <c r="J88" s="22"/>
      <c r="K88" s="25">
        <f t="shared" ref="K88:N88" si="115">SUM(K86+K78+K72+K66)</f>
        <v>0</v>
      </c>
      <c r="L88" s="25">
        <f t="shared" si="115"/>
        <v>7</v>
      </c>
      <c r="M88" s="25">
        <f t="shared" si="115"/>
        <v>8</v>
      </c>
      <c r="N88" s="25">
        <f t="shared" si="115"/>
        <v>4</v>
      </c>
      <c r="O88" s="115"/>
    </row>
    <row r="89" ht="15.75" customHeight="1">
      <c r="A89" s="23"/>
      <c r="B89" s="24"/>
      <c r="C89" s="117">
        <f>(C88)/(C88+D88+E88+F88)</f>
        <v>0</v>
      </c>
      <c r="D89" s="117">
        <f>(D88)/(C88+D88+E88+F88)</f>
        <v>0.3684210526</v>
      </c>
      <c r="E89" s="117">
        <f>(E88)/(C88+D88+E88+F88)</f>
        <v>0.4210526316</v>
      </c>
      <c r="F89" s="117">
        <f>(F88)/(C88+D88+E88+F88)</f>
        <v>0.2105263158</v>
      </c>
      <c r="G89" s="8"/>
      <c r="H89" s="19"/>
      <c r="I89" s="23"/>
      <c r="J89" s="24"/>
      <c r="K89" s="117">
        <f>(K88)/(K88+L88+M88+N88)</f>
        <v>0</v>
      </c>
      <c r="L89" s="117">
        <f>(L88)/(K88+L88+M88+N88)</f>
        <v>0.3684210526</v>
      </c>
      <c r="M89" s="117">
        <f>(M88)/(K88+L88+M88+N88)</f>
        <v>0.4210526316</v>
      </c>
      <c r="N89" s="117">
        <f>(N88)/(K88+L88+M88+N88)</f>
        <v>0.2105263158</v>
      </c>
      <c r="O89" s="115"/>
    </row>
    <row r="90" ht="15.75" customHeight="1">
      <c r="B90" s="118"/>
      <c r="C90" s="80">
        <f>((C89*1)+(D89*2)+(E89*3)+(F89*4))/4</f>
        <v>0.7105263158</v>
      </c>
      <c r="D90" s="36"/>
      <c r="E90" s="36"/>
      <c r="F90" s="47"/>
      <c r="G90" s="118"/>
      <c r="K90" s="83">
        <f>((K89*1)+(L89*2)+(M89*3)+(N89*4))/4</f>
        <v>0.7105263158</v>
      </c>
      <c r="L90" s="36"/>
      <c r="M90" s="36"/>
      <c r="N90" s="47"/>
      <c r="O90" s="115"/>
    </row>
    <row r="91" ht="15.75" customHeight="1">
      <c r="A91" s="4" t="s">
        <v>73</v>
      </c>
      <c r="B91" s="5"/>
      <c r="C91" s="5"/>
      <c r="D91" s="5"/>
      <c r="E91" s="5"/>
      <c r="F91" s="5"/>
      <c r="G91" s="5"/>
      <c r="H91" s="58"/>
      <c r="I91" s="4" t="s">
        <v>73</v>
      </c>
      <c r="J91" s="5"/>
      <c r="K91" s="5"/>
      <c r="L91" s="5"/>
      <c r="M91" s="5"/>
      <c r="N91" s="5"/>
      <c r="O91" s="5"/>
      <c r="P91" s="5"/>
      <c r="Q91" s="39" t="str">
        <f>Q1</f>
        <v>COLEGIO VÍCTOR FÉLIX GÓMEZ NOVA</v>
      </c>
    </row>
    <row r="92" ht="15.75" customHeight="1">
      <c r="A92" s="6" t="s">
        <v>1</v>
      </c>
      <c r="B92" s="60" t="s">
        <v>2</v>
      </c>
      <c r="C92" s="61" t="s">
        <v>134</v>
      </c>
      <c r="D92" s="36"/>
      <c r="E92" s="36"/>
      <c r="F92" s="47"/>
      <c r="G92" s="60" t="s">
        <v>135</v>
      </c>
      <c r="H92" s="28" t="s">
        <v>48</v>
      </c>
      <c r="I92" s="6" t="s">
        <v>1</v>
      </c>
      <c r="J92" s="6" t="s">
        <v>2</v>
      </c>
      <c r="K92" s="61" t="s">
        <v>134</v>
      </c>
      <c r="L92" s="36"/>
      <c r="M92" s="36"/>
      <c r="N92" s="47"/>
      <c r="O92" s="60" t="s">
        <v>135</v>
      </c>
      <c r="P92" s="63" t="str">
        <f t="shared" ref="P92:P93" si="116">H92</f>
        <v>PUNTUA</v>
      </c>
      <c r="Q92" s="59" t="str">
        <f>A91</f>
        <v>ÁREA: GESTIÓN ADMINISTRATIVA Y FINANCIERA</v>
      </c>
      <c r="R92" s="2"/>
      <c r="S92" s="2"/>
      <c r="T92" s="2"/>
      <c r="U92" s="2"/>
      <c r="V92" s="2"/>
      <c r="W92" s="2"/>
      <c r="X92" s="2"/>
      <c r="Y92" s="2"/>
      <c r="Z92" s="2"/>
      <c r="AA92" s="2"/>
    </row>
    <row r="93" ht="15.75" customHeight="1">
      <c r="A93" s="8"/>
      <c r="B93" s="8"/>
      <c r="C93" s="64">
        <v>1.0</v>
      </c>
      <c r="D93" s="64">
        <v>2.0</v>
      </c>
      <c r="E93" s="64">
        <v>3.0</v>
      </c>
      <c r="F93" s="64">
        <v>4.0</v>
      </c>
      <c r="G93" s="8"/>
      <c r="H93" s="29" t="s">
        <v>49</v>
      </c>
      <c r="I93" s="8"/>
      <c r="J93" s="8"/>
      <c r="K93" s="64">
        <v>1.0</v>
      </c>
      <c r="L93" s="64">
        <v>2.0</v>
      </c>
      <c r="M93" s="64">
        <v>3.0</v>
      </c>
      <c r="N93" s="64">
        <v>4.0</v>
      </c>
      <c r="O93" s="8"/>
      <c r="P93" s="65" t="str">
        <f t="shared" si="116"/>
        <v>CIONES</v>
      </c>
      <c r="Q93" s="59" t="str">
        <f>Q4</f>
        <v>ESTADO DE LOS COMPONENTES DE CADA PROCESO</v>
      </c>
      <c r="R93" s="2"/>
      <c r="S93" s="2"/>
      <c r="T93" s="2"/>
      <c r="U93" s="2"/>
      <c r="V93" s="2"/>
      <c r="W93" s="2"/>
      <c r="X93" s="2"/>
      <c r="Y93" s="2"/>
      <c r="Z93" s="2"/>
      <c r="AA93" s="2"/>
    </row>
    <row r="94" ht="35.25" customHeight="1">
      <c r="A94" s="32" t="s">
        <v>74</v>
      </c>
      <c r="B94" s="67" t="s">
        <v>75</v>
      </c>
      <c r="C94" s="68"/>
      <c r="D94" s="68"/>
      <c r="E94" s="68" t="s">
        <v>180</v>
      </c>
      <c r="F94" s="68"/>
      <c r="G94" s="101" t="s">
        <v>205</v>
      </c>
      <c r="H94" s="70">
        <f t="shared" ref="H94:H96" si="118">COUNTA(C94:G94)</f>
        <v>2</v>
      </c>
      <c r="I94" s="126" t="str">
        <f t="shared" ref="I94:J94" si="117">A94</f>
        <v>Apoyo a la gestión
académica</v>
      </c>
      <c r="J94" s="73" t="str">
        <f t="shared" si="117"/>
        <v>Proceso de matrícula</v>
      </c>
      <c r="K94" s="68">
        <f t="shared" ref="K94:K96" si="119">COUNTA(C94)*1</f>
        <v>0</v>
      </c>
      <c r="L94" s="68">
        <f t="shared" ref="L94:L96" si="120">COUNTA(D94)*2</f>
        <v>0</v>
      </c>
      <c r="M94" s="68">
        <f t="shared" ref="M94:M96" si="121">COUNTA(E94)*3</f>
        <v>3</v>
      </c>
      <c r="N94" s="68">
        <f t="shared" ref="N94:N96" si="122">COUNTA(F94)*4</f>
        <v>0</v>
      </c>
      <c r="O94" s="99" t="str">
        <f t="shared" ref="O94:O96" si="123">G94</f>
        <v>El proceso de matricula se ha realizado de manera agil utilizando los mecanismos sin embargo los usuarios no actulizan los datos en plataforma.</v>
      </c>
      <c r="P94" s="68">
        <f t="shared" ref="P94:P97" si="124">SUM(K94:N94)</f>
        <v>3</v>
      </c>
      <c r="Q94" s="127" t="str">
        <f>A94</f>
        <v>Apoyo a la gestión
académica</v>
      </c>
    </row>
    <row r="95" ht="30.0" customHeight="1">
      <c r="A95" s="12"/>
      <c r="B95" s="67" t="s">
        <v>76</v>
      </c>
      <c r="C95" s="68"/>
      <c r="D95" s="68"/>
      <c r="E95" s="68"/>
      <c r="F95" s="68" t="s">
        <v>180</v>
      </c>
      <c r="G95" s="102" t="s">
        <v>206</v>
      </c>
      <c r="H95" s="70">
        <f t="shared" si="118"/>
        <v>2</v>
      </c>
      <c r="I95" s="12"/>
      <c r="J95" s="73" t="str">
        <f t="shared" ref="J95:J96" si="125">B95</f>
        <v>Archivo académico</v>
      </c>
      <c r="K95" s="68">
        <f t="shared" si="119"/>
        <v>0</v>
      </c>
      <c r="L95" s="68">
        <f t="shared" si="120"/>
        <v>0</v>
      </c>
      <c r="M95" s="68">
        <f t="shared" si="121"/>
        <v>0</v>
      </c>
      <c r="N95" s="68">
        <f t="shared" si="122"/>
        <v>4</v>
      </c>
      <c r="O95" s="99" t="str">
        <f t="shared" si="123"/>
        <v>Existe la articulacion con los entes gubernamentales.</v>
      </c>
      <c r="P95" s="68">
        <f t="shared" si="124"/>
        <v>4</v>
      </c>
      <c r="Q95" s="12"/>
    </row>
    <row r="96" ht="15.75" customHeight="1">
      <c r="A96" s="12"/>
      <c r="B96" s="128" t="s">
        <v>77</v>
      </c>
      <c r="C96" s="68"/>
      <c r="D96" s="68"/>
      <c r="E96" s="68"/>
      <c r="F96" s="68" t="s">
        <v>180</v>
      </c>
      <c r="G96" s="102" t="s">
        <v>207</v>
      </c>
      <c r="H96" s="70">
        <f t="shared" si="118"/>
        <v>2</v>
      </c>
      <c r="I96" s="12"/>
      <c r="J96" s="73" t="str">
        <f t="shared" si="125"/>
        <v>Boletines de calificaciones</v>
      </c>
      <c r="K96" s="68">
        <f t="shared" si="119"/>
        <v>0</v>
      </c>
      <c r="L96" s="68">
        <f t="shared" si="120"/>
        <v>0</v>
      </c>
      <c r="M96" s="68">
        <f t="shared" si="121"/>
        <v>0</v>
      </c>
      <c r="N96" s="68">
        <f t="shared" si="122"/>
        <v>4</v>
      </c>
      <c r="O96" s="99" t="str">
        <f t="shared" si="123"/>
        <v>Se cuenta con el sistema de manera funcional y practica.</v>
      </c>
      <c r="P96" s="68">
        <f t="shared" si="124"/>
        <v>4</v>
      </c>
      <c r="Q96" s="12"/>
    </row>
    <row r="97" ht="15.75" customHeight="1">
      <c r="A97" s="8"/>
      <c r="B97" s="87" t="s">
        <v>10</v>
      </c>
      <c r="C97" s="78">
        <f t="shared" ref="C97:F97" si="126">COUNTA(C94:C96)</f>
        <v>0</v>
      </c>
      <c r="D97" s="78">
        <f t="shared" si="126"/>
        <v>0</v>
      </c>
      <c r="E97" s="78">
        <f t="shared" si="126"/>
        <v>1</v>
      </c>
      <c r="F97" s="78">
        <f t="shared" si="126"/>
        <v>2</v>
      </c>
      <c r="G97" s="102"/>
      <c r="H97" s="68">
        <f>SUM(H94:H96)</f>
        <v>6</v>
      </c>
      <c r="I97" s="8"/>
      <c r="J97" s="82" t="s">
        <v>10</v>
      </c>
      <c r="K97" s="68">
        <f t="shared" ref="K97:O97" si="127">C97</f>
        <v>0</v>
      </c>
      <c r="L97" s="68">
        <f t="shared" si="127"/>
        <v>0</v>
      </c>
      <c r="M97" s="68">
        <f t="shared" si="127"/>
        <v>1</v>
      </c>
      <c r="N97" s="68">
        <f t="shared" si="127"/>
        <v>2</v>
      </c>
      <c r="O97" s="99" t="str">
        <f t="shared" si="127"/>
        <v/>
      </c>
      <c r="P97" s="68">
        <f t="shared" si="124"/>
        <v>3</v>
      </c>
      <c r="Q97" s="8"/>
    </row>
    <row r="98" ht="15.75" customHeight="1">
      <c r="A98" s="129"/>
      <c r="B98" s="87"/>
      <c r="C98" s="80">
        <f>((C97*1)+(D97*2)+(E97*3)+(F97*4))/12</f>
        <v>0.9166666667</v>
      </c>
      <c r="D98" s="36"/>
      <c r="E98" s="36"/>
      <c r="F98" s="47"/>
      <c r="G98" s="102"/>
      <c r="H98" s="68"/>
      <c r="I98" s="130"/>
      <c r="J98" s="82"/>
      <c r="K98" s="83">
        <f>((K97*1)+(L97*2)+(M97*3)+(N97*4))/12</f>
        <v>0.9166666667</v>
      </c>
      <c r="L98" s="36"/>
      <c r="M98" s="36"/>
      <c r="N98" s="47"/>
      <c r="O98" s="99"/>
      <c r="P98" s="68">
        <f>SUM(P94:P97)</f>
        <v>14</v>
      </c>
      <c r="Q98" s="131"/>
    </row>
    <row r="99" ht="47.25" customHeight="1">
      <c r="A99" s="32" t="s">
        <v>78</v>
      </c>
      <c r="B99" s="67" t="s">
        <v>208</v>
      </c>
      <c r="C99" s="68" t="s">
        <v>180</v>
      </c>
      <c r="D99" s="68"/>
      <c r="E99" s="68"/>
      <c r="F99" s="68"/>
      <c r="G99" s="101" t="s">
        <v>209</v>
      </c>
      <c r="H99" s="70">
        <f t="shared" ref="H99:H105" si="129">COUNTA(C99:G99)</f>
        <v>2</v>
      </c>
      <c r="I99" s="85" t="str">
        <f t="shared" ref="I99:J99" si="128">A99</f>
        <v>Administración de la planta física y de los recursos</v>
      </c>
      <c r="J99" s="73" t="str">
        <f t="shared" si="128"/>
        <v>Mantenimiento de la planta
física</v>
      </c>
      <c r="K99" s="68">
        <f t="shared" ref="K99:K105" si="130">COUNTA(C99)*1</f>
        <v>1</v>
      </c>
      <c r="L99" s="68">
        <f t="shared" ref="L99:L105" si="131">COUNTA(D99)*2</f>
        <v>0</v>
      </c>
      <c r="M99" s="68">
        <f t="shared" ref="M99:M105" si="132">COUNTA(E99)*3</f>
        <v>0</v>
      </c>
      <c r="N99" s="68">
        <f t="shared" ref="N99:N105" si="133">COUNTA(F99)*4</f>
        <v>0</v>
      </c>
      <c r="O99" s="99" t="str">
        <f t="shared" ref="O99:O105" si="134">G99</f>
        <v>Realizar gestion para el mantenimeinto general de la planta fisica.</v>
      </c>
      <c r="P99" s="68">
        <f t="shared" ref="P99:P105" si="135">SUM(K99:N99)</f>
        <v>1</v>
      </c>
      <c r="Q99" s="127" t="str">
        <f>A99</f>
        <v>Administración de la planta física y de los recursos</v>
      </c>
    </row>
    <row r="100" ht="48.75" customHeight="1">
      <c r="A100" s="12"/>
      <c r="B100" s="67" t="s">
        <v>210</v>
      </c>
      <c r="C100" s="68" t="s">
        <v>180</v>
      </c>
      <c r="D100" s="68"/>
      <c r="E100" s="68"/>
      <c r="F100" s="68"/>
      <c r="G100" s="101" t="s">
        <v>211</v>
      </c>
      <c r="H100" s="70">
        <f t="shared" si="129"/>
        <v>2</v>
      </c>
      <c r="I100" s="12"/>
      <c r="J100" s="73" t="str">
        <f t="shared" ref="J100:J105" si="136">B100</f>
        <v>Programas para la adecuación y
embellecimiento de la planta física</v>
      </c>
      <c r="K100" s="68">
        <f t="shared" si="130"/>
        <v>1</v>
      </c>
      <c r="L100" s="68">
        <f t="shared" si="131"/>
        <v>0</v>
      </c>
      <c r="M100" s="68">
        <f t="shared" si="132"/>
        <v>0</v>
      </c>
      <c r="N100" s="68">
        <f t="shared" si="133"/>
        <v>0</v>
      </c>
      <c r="O100" s="99" t="str">
        <f t="shared" si="134"/>
        <v>Establecer el plan de mejoramiento y presentar los proyectos vinculando los entes gubernamentale y la comunidad .</v>
      </c>
      <c r="P100" s="68">
        <f t="shared" si="135"/>
        <v>1</v>
      </c>
      <c r="Q100" s="12"/>
    </row>
    <row r="101" ht="15.75" customHeight="1">
      <c r="A101" s="12"/>
      <c r="B101" s="67" t="s">
        <v>212</v>
      </c>
      <c r="C101" s="68" t="s">
        <v>180</v>
      </c>
      <c r="D101" s="68"/>
      <c r="E101" s="68"/>
      <c r="F101" s="68"/>
      <c r="G101" s="102" t="s">
        <v>213</v>
      </c>
      <c r="H101" s="70">
        <f t="shared" si="129"/>
        <v>2</v>
      </c>
      <c r="I101" s="12"/>
      <c r="J101" s="73" t="str">
        <f t="shared" si="136"/>
        <v>Seguimiento al uso de los
espacios</v>
      </c>
      <c r="K101" s="68">
        <f t="shared" si="130"/>
        <v>1</v>
      </c>
      <c r="L101" s="68">
        <f t="shared" si="131"/>
        <v>0</v>
      </c>
      <c r="M101" s="68">
        <f t="shared" si="132"/>
        <v>0</v>
      </c>
      <c r="N101" s="68">
        <f t="shared" si="133"/>
        <v>0</v>
      </c>
      <c r="O101" s="99" t="str">
        <f t="shared" si="134"/>
        <v>La insitucion no cuenta con espacios fisicos para poner a disposicion de la comunidad educativa</v>
      </c>
      <c r="P101" s="68">
        <f t="shared" si="135"/>
        <v>1</v>
      </c>
      <c r="Q101" s="12"/>
    </row>
    <row r="102" ht="15.75" customHeight="1">
      <c r="A102" s="12"/>
      <c r="B102" s="67" t="s">
        <v>214</v>
      </c>
      <c r="C102" s="76" t="s">
        <v>180</v>
      </c>
      <c r="D102" s="68"/>
      <c r="E102" s="68"/>
      <c r="F102" s="68"/>
      <c r="G102" s="101" t="s">
        <v>215</v>
      </c>
      <c r="H102" s="70">
        <f t="shared" si="129"/>
        <v>2</v>
      </c>
      <c r="I102" s="12"/>
      <c r="J102" s="73" t="str">
        <f t="shared" si="136"/>
        <v>Adquisición de los recursos
para el aprendizaje</v>
      </c>
      <c r="K102" s="68">
        <f t="shared" si="130"/>
        <v>1</v>
      </c>
      <c r="L102" s="68">
        <f t="shared" si="131"/>
        <v>0</v>
      </c>
      <c r="M102" s="68">
        <f t="shared" si="132"/>
        <v>0</v>
      </c>
      <c r="N102" s="68">
        <f t="shared" si="133"/>
        <v>0</v>
      </c>
      <c r="O102" s="99" t="str">
        <f t="shared" si="134"/>
        <v>Existe un plan que se desconoce y los recursoso no son suficientes para suplir las necesidades.</v>
      </c>
      <c r="P102" s="68">
        <f t="shared" si="135"/>
        <v>1</v>
      </c>
      <c r="Q102" s="12"/>
    </row>
    <row r="103" ht="29.25" customHeight="1">
      <c r="A103" s="12"/>
      <c r="B103" s="67" t="s">
        <v>83</v>
      </c>
      <c r="C103" s="68"/>
      <c r="D103" s="76" t="s">
        <v>180</v>
      </c>
      <c r="E103" s="68"/>
      <c r="F103" s="68"/>
      <c r="G103" s="101" t="s">
        <v>216</v>
      </c>
      <c r="H103" s="70">
        <f t="shared" si="129"/>
        <v>2</v>
      </c>
      <c r="I103" s="12"/>
      <c r="J103" s="73" t="str">
        <f t="shared" si="136"/>
        <v>Suministros y dotación</v>
      </c>
      <c r="K103" s="68">
        <f t="shared" si="130"/>
        <v>0</v>
      </c>
      <c r="L103" s="68">
        <f t="shared" si="131"/>
        <v>2</v>
      </c>
      <c r="M103" s="68">
        <f t="shared" si="132"/>
        <v>0</v>
      </c>
      <c r="N103" s="68">
        <f t="shared" si="133"/>
        <v>0</v>
      </c>
      <c r="O103" s="99" t="str">
        <f t="shared" si="134"/>
        <v>Los pocos recursos son distribuidos pero no son suficientes.</v>
      </c>
      <c r="P103" s="68">
        <f t="shared" si="135"/>
        <v>2</v>
      </c>
      <c r="Q103" s="12"/>
    </row>
    <row r="104" ht="42.75" customHeight="1">
      <c r="A104" s="12"/>
      <c r="B104" s="67" t="s">
        <v>217</v>
      </c>
      <c r="C104" s="68" t="s">
        <v>180</v>
      </c>
      <c r="D104" s="68"/>
      <c r="E104" s="68"/>
      <c r="F104" s="68"/>
      <c r="G104" s="101" t="s">
        <v>218</v>
      </c>
      <c r="H104" s="70">
        <f t="shared" si="129"/>
        <v>2</v>
      </c>
      <c r="I104" s="12"/>
      <c r="J104" s="73" t="str">
        <f t="shared" si="136"/>
        <v>Mantenimiento de equipos y recursos para el aprendizaje </v>
      </c>
      <c r="K104" s="68">
        <f t="shared" si="130"/>
        <v>1</v>
      </c>
      <c r="L104" s="68">
        <f t="shared" si="131"/>
        <v>0</v>
      </c>
      <c r="M104" s="68">
        <f t="shared" si="132"/>
        <v>0</v>
      </c>
      <c r="N104" s="68">
        <f t="shared" si="133"/>
        <v>0</v>
      </c>
      <c r="O104" s="99" t="str">
        <f t="shared" si="134"/>
        <v>Se debe asignar y respetar el presupuesto asignado para mantenimiento de enseres y equipos de la institucion.</v>
      </c>
      <c r="P104" s="68">
        <f t="shared" si="135"/>
        <v>1</v>
      </c>
      <c r="Q104" s="12"/>
    </row>
    <row r="105" ht="42.0" customHeight="1">
      <c r="A105" s="12"/>
      <c r="B105" s="67" t="s">
        <v>85</v>
      </c>
      <c r="C105" s="68"/>
      <c r="D105" s="68"/>
      <c r="E105" s="68" t="s">
        <v>180</v>
      </c>
      <c r="F105" s="68"/>
      <c r="G105" s="101" t="s">
        <v>219</v>
      </c>
      <c r="H105" s="70">
        <f t="shared" si="129"/>
        <v>2</v>
      </c>
      <c r="I105" s="12"/>
      <c r="J105" s="73" t="str">
        <f t="shared" si="136"/>
        <v>Seguridad y protección</v>
      </c>
      <c r="K105" s="68">
        <f t="shared" si="130"/>
        <v>0</v>
      </c>
      <c r="L105" s="68">
        <f t="shared" si="131"/>
        <v>0</v>
      </c>
      <c r="M105" s="68">
        <f t="shared" si="132"/>
        <v>3</v>
      </c>
      <c r="N105" s="68">
        <f t="shared" si="133"/>
        <v>0</v>
      </c>
      <c r="O105" s="99" t="str">
        <f t="shared" si="134"/>
        <v>La elaboracion de un panorama de riesgos no esta presente y la caracterizacion; se adoptaron elementos informativos, simulacros y capacitacion pero no existe el sistema de gestion.</v>
      </c>
      <c r="P105" s="68">
        <f t="shared" si="135"/>
        <v>3</v>
      </c>
      <c r="Q105" s="12"/>
    </row>
    <row r="106" ht="15.75" customHeight="1">
      <c r="A106" s="8"/>
      <c r="B106" s="87" t="s">
        <v>10</v>
      </c>
      <c r="C106" s="78">
        <f t="shared" ref="C106:F106" si="137">COUNTA(C99:C105)</f>
        <v>5</v>
      </c>
      <c r="D106" s="78">
        <f t="shared" si="137"/>
        <v>1</v>
      </c>
      <c r="E106" s="78">
        <f t="shared" si="137"/>
        <v>1</v>
      </c>
      <c r="F106" s="78">
        <f t="shared" si="137"/>
        <v>0</v>
      </c>
      <c r="G106" s="102"/>
      <c r="H106" s="68">
        <f>SUM(H99:H105)</f>
        <v>14</v>
      </c>
      <c r="I106" s="8"/>
      <c r="J106" s="82" t="s">
        <v>10</v>
      </c>
      <c r="K106" s="68">
        <f t="shared" ref="K106:P106" si="138">C106</f>
        <v>5</v>
      </c>
      <c r="L106" s="68">
        <f t="shared" si="138"/>
        <v>1</v>
      </c>
      <c r="M106" s="68">
        <f t="shared" si="138"/>
        <v>1</v>
      </c>
      <c r="N106" s="68">
        <f t="shared" si="138"/>
        <v>0</v>
      </c>
      <c r="O106" s="99" t="str">
        <f t="shared" si="138"/>
        <v/>
      </c>
      <c r="P106" s="68">
        <f t="shared" si="138"/>
        <v>14</v>
      </c>
      <c r="Q106" s="8"/>
    </row>
    <row r="107" ht="15.75" customHeight="1">
      <c r="A107" s="129"/>
      <c r="B107" s="87"/>
      <c r="C107" s="80">
        <f>((C106*1)+(D106*2)+(E106*3)+(F106*4))/28</f>
        <v>0.3571428571</v>
      </c>
      <c r="D107" s="36"/>
      <c r="E107" s="36"/>
      <c r="F107" s="47"/>
      <c r="G107" s="102"/>
      <c r="H107" s="68"/>
      <c r="I107" s="132"/>
      <c r="J107" s="82"/>
      <c r="K107" s="83">
        <f>((K106*1)+(L106*2)+(M106*3)+(N106*4))/28</f>
        <v>0.3571428571</v>
      </c>
      <c r="L107" s="36"/>
      <c r="M107" s="36"/>
      <c r="N107" s="47"/>
      <c r="O107" s="99"/>
      <c r="P107" s="68"/>
      <c r="Q107" s="131"/>
    </row>
    <row r="108" ht="61.5" customHeight="1">
      <c r="A108" s="34" t="s">
        <v>86</v>
      </c>
      <c r="B108" s="67" t="s">
        <v>220</v>
      </c>
      <c r="C108" s="76" t="s">
        <v>180</v>
      </c>
      <c r="D108" s="68"/>
      <c r="E108" s="68"/>
      <c r="F108" s="68"/>
      <c r="G108" s="102" t="s">
        <v>221</v>
      </c>
      <c r="H108" s="70">
        <f t="shared" ref="H108:H109" si="140">COUNTA(C108:G108)</f>
        <v>2</v>
      </c>
      <c r="I108" s="126" t="str">
        <f t="shared" ref="I108:J108" si="139">A108</f>
        <v>Administración de servicios complementarios </v>
      </c>
      <c r="J108" s="73" t="str">
        <f t="shared" si="139"/>
        <v>Servicios de transporte,
restaurante, cafetería y salud
(enfermería, odontología,
psicología)</v>
      </c>
      <c r="K108" s="68">
        <f t="shared" ref="K108:K109" si="141">COUNTA(C108)*1</f>
        <v>1</v>
      </c>
      <c r="L108" s="68">
        <f t="shared" ref="L108:L109" si="142">COUNTA(D108)*2</f>
        <v>0</v>
      </c>
      <c r="M108" s="68">
        <f t="shared" ref="M108:M109" si="143">COUNTA(E108)*3</f>
        <v>0</v>
      </c>
      <c r="N108" s="68">
        <f t="shared" ref="N108:N109" si="144">COUNTA(F108)*4</f>
        <v>0</v>
      </c>
      <c r="O108" s="99" t="str">
        <f t="shared" ref="O108:O109" si="145">G108</f>
        <v>La prestacion de los servicios tiene limitaciones basicas.</v>
      </c>
      <c r="P108" s="68">
        <f t="shared" ref="P108:P109" si="146">SUM(K108:N108)</f>
        <v>1</v>
      </c>
      <c r="Q108" s="127" t="str">
        <f>A108</f>
        <v>Administración de servicios complementarios </v>
      </c>
    </row>
    <row r="109" ht="15.75" customHeight="1">
      <c r="A109" s="12"/>
      <c r="B109" s="67" t="s">
        <v>222</v>
      </c>
      <c r="C109" s="68"/>
      <c r="D109" s="68"/>
      <c r="E109" s="68"/>
      <c r="F109" s="68" t="s">
        <v>180</v>
      </c>
      <c r="G109" s="102" t="s">
        <v>223</v>
      </c>
      <c r="H109" s="70">
        <f t="shared" si="140"/>
        <v>2</v>
      </c>
      <c r="I109" s="12"/>
      <c r="J109" s="73" t="str">
        <f>B109</f>
        <v>Apoyo a estudiantes con
necesidades educativas
especiales</v>
      </c>
      <c r="K109" s="68">
        <f t="shared" si="141"/>
        <v>0</v>
      </c>
      <c r="L109" s="68">
        <f t="shared" si="142"/>
        <v>0</v>
      </c>
      <c r="M109" s="68">
        <f t="shared" si="143"/>
        <v>0</v>
      </c>
      <c r="N109" s="68">
        <f t="shared" si="144"/>
        <v>4</v>
      </c>
      <c r="O109" s="99" t="str">
        <f t="shared" si="145"/>
        <v>La institucion cuenta con una atencion oportuna para suplir las necesidades educativas de los estudiantes.</v>
      </c>
      <c r="P109" s="68">
        <f t="shared" si="146"/>
        <v>4</v>
      </c>
      <c r="Q109" s="12"/>
    </row>
    <row r="110" ht="15.75" customHeight="1">
      <c r="A110" s="8"/>
      <c r="B110" s="87" t="s">
        <v>10</v>
      </c>
      <c r="C110" s="78">
        <f t="shared" ref="C110:F110" si="147">COUNTA(C108:C109)</f>
        <v>1</v>
      </c>
      <c r="D110" s="78">
        <f t="shared" si="147"/>
        <v>0</v>
      </c>
      <c r="E110" s="78">
        <f t="shared" si="147"/>
        <v>0</v>
      </c>
      <c r="F110" s="78">
        <f t="shared" si="147"/>
        <v>1</v>
      </c>
      <c r="G110" s="102"/>
      <c r="H110" s="68">
        <f>COUNTA(H108:H109)</f>
        <v>2</v>
      </c>
      <c r="I110" s="8"/>
      <c r="J110" s="82" t="s">
        <v>10</v>
      </c>
      <c r="K110" s="68">
        <f t="shared" ref="K110:O110" si="148">C110</f>
        <v>1</v>
      </c>
      <c r="L110" s="68">
        <f t="shared" si="148"/>
        <v>0</v>
      </c>
      <c r="M110" s="68">
        <f t="shared" si="148"/>
        <v>0</v>
      </c>
      <c r="N110" s="68">
        <f t="shared" si="148"/>
        <v>1</v>
      </c>
      <c r="O110" s="99" t="str">
        <f t="shared" si="148"/>
        <v/>
      </c>
      <c r="P110" s="68">
        <f>SUM(P108:P109)</f>
        <v>5</v>
      </c>
      <c r="Q110" s="8"/>
    </row>
    <row r="111" ht="15.75" customHeight="1">
      <c r="A111" s="133"/>
      <c r="B111" s="87"/>
      <c r="C111" s="80">
        <f>((C110*1)+(D110*2)+(E110*3)+(F110*4))/8</f>
        <v>0.625</v>
      </c>
      <c r="D111" s="36"/>
      <c r="E111" s="36"/>
      <c r="F111" s="47"/>
      <c r="G111" s="102"/>
      <c r="H111" s="68"/>
      <c r="I111" s="130"/>
      <c r="J111" s="82"/>
      <c r="K111" s="83">
        <f>((K110*1)+(L110*2)+(M110*3)+(N110*4))/8</f>
        <v>0.625</v>
      </c>
      <c r="L111" s="36"/>
      <c r="M111" s="36"/>
      <c r="N111" s="47"/>
      <c r="O111" s="99"/>
      <c r="P111" s="68"/>
      <c r="Q111" s="131"/>
    </row>
    <row r="112" ht="30.0" customHeight="1">
      <c r="A112" s="32" t="s">
        <v>89</v>
      </c>
      <c r="B112" s="67" t="s">
        <v>90</v>
      </c>
      <c r="C112" s="68"/>
      <c r="D112" s="68"/>
      <c r="E112" s="68"/>
      <c r="F112" s="68" t="s">
        <v>180</v>
      </c>
      <c r="G112" s="102" t="s">
        <v>224</v>
      </c>
      <c r="H112" s="70">
        <f t="shared" ref="H112:H121" si="150">COUNTA(C112:G112)</f>
        <v>2</v>
      </c>
      <c r="I112" s="85" t="str">
        <f t="shared" ref="I112:J112" si="149">A112</f>
        <v>Talento humano</v>
      </c>
      <c r="J112" s="73" t="str">
        <f t="shared" si="149"/>
        <v>Perfiles</v>
      </c>
      <c r="K112" s="68">
        <f t="shared" ref="K112:K121" si="151">COUNTA(C112)*1</f>
        <v>0</v>
      </c>
      <c r="L112" s="68">
        <f t="shared" ref="L112:L121" si="152">COUNTA(D112)*2</f>
        <v>0</v>
      </c>
      <c r="M112" s="68">
        <f t="shared" ref="M112:M121" si="153">COUNTA(E112)*3</f>
        <v>0</v>
      </c>
      <c r="N112" s="68">
        <f t="shared" ref="N112:N121" si="154">COUNTA(F112)*4</f>
        <v>4</v>
      </c>
      <c r="O112" s="99" t="str">
        <f t="shared" ref="O112:O121" si="155">G112</f>
        <v>La institucion revisa constantemente los perfiles profesionales e idoneidad y los tiene en cuenta  para la asignacion de las funciones para su desempeño.</v>
      </c>
      <c r="P112" s="68">
        <f t="shared" ref="P112:P121" si="156">SUM(K112:N112)</f>
        <v>4</v>
      </c>
      <c r="Q112" s="127" t="str">
        <f>A112</f>
        <v>Talento humano</v>
      </c>
    </row>
    <row r="113" ht="37.5" customHeight="1">
      <c r="A113" s="12"/>
      <c r="B113" s="67" t="s">
        <v>91</v>
      </c>
      <c r="C113" s="68"/>
      <c r="D113" s="68"/>
      <c r="E113" s="68"/>
      <c r="F113" s="68" t="s">
        <v>180</v>
      </c>
      <c r="G113" s="102" t="s">
        <v>225</v>
      </c>
      <c r="H113" s="70">
        <f t="shared" si="150"/>
        <v>2</v>
      </c>
      <c r="I113" s="12"/>
      <c r="J113" s="73" t="str">
        <f t="shared" ref="J113:J121" si="157">B113</f>
        <v>Inducción</v>
      </c>
      <c r="K113" s="68">
        <f t="shared" si="151"/>
        <v>0</v>
      </c>
      <c r="L113" s="68">
        <f t="shared" si="152"/>
        <v>0</v>
      </c>
      <c r="M113" s="68">
        <f t="shared" si="153"/>
        <v>0</v>
      </c>
      <c r="N113" s="68">
        <f t="shared" si="154"/>
        <v>4</v>
      </c>
      <c r="O113" s="99" t="str">
        <f t="shared" si="155"/>
        <v>La institucion realiza adecuadamente la induccion y esta es acorde con el PEI. Se realiza reinduccion al personal antiguo.</v>
      </c>
      <c r="P113" s="68">
        <f t="shared" si="156"/>
        <v>4</v>
      </c>
      <c r="Q113" s="12"/>
    </row>
    <row r="114" ht="39.0" customHeight="1">
      <c r="A114" s="12"/>
      <c r="B114" s="67" t="s">
        <v>92</v>
      </c>
      <c r="C114" s="68"/>
      <c r="D114" s="68"/>
      <c r="E114" s="76" t="s">
        <v>180</v>
      </c>
      <c r="F114" s="68"/>
      <c r="G114" s="101" t="s">
        <v>226</v>
      </c>
      <c r="H114" s="70">
        <f t="shared" si="150"/>
        <v>2</v>
      </c>
      <c r="I114" s="12"/>
      <c r="J114" s="73" t="str">
        <f t="shared" si="157"/>
        <v>Formación y capacitación</v>
      </c>
      <c r="K114" s="68">
        <f t="shared" si="151"/>
        <v>0</v>
      </c>
      <c r="L114" s="68">
        <f t="shared" si="152"/>
        <v>0</v>
      </c>
      <c r="M114" s="68">
        <f t="shared" si="153"/>
        <v>3</v>
      </c>
      <c r="N114" s="68">
        <f t="shared" si="154"/>
        <v>0</v>
      </c>
      <c r="O114" s="99" t="str">
        <f t="shared" si="155"/>
        <v>Se ha realizado un  proceso de formacion y capacitacion para la mejora del que hacer pedagogico.</v>
      </c>
      <c r="P114" s="68">
        <f t="shared" si="156"/>
        <v>3</v>
      </c>
      <c r="Q114" s="12"/>
    </row>
    <row r="115" ht="38.25" customHeight="1">
      <c r="A115" s="12"/>
      <c r="B115" s="67" t="s">
        <v>93</v>
      </c>
      <c r="C115" s="68"/>
      <c r="D115" s="68"/>
      <c r="E115" s="68"/>
      <c r="F115" s="68" t="s">
        <v>180</v>
      </c>
      <c r="G115" s="102" t="s">
        <v>227</v>
      </c>
      <c r="H115" s="70">
        <f t="shared" si="150"/>
        <v>2</v>
      </c>
      <c r="I115" s="12"/>
      <c r="J115" s="73" t="str">
        <f t="shared" si="157"/>
        <v>Asignación académica</v>
      </c>
      <c r="K115" s="68">
        <f t="shared" si="151"/>
        <v>0</v>
      </c>
      <c r="L115" s="68">
        <f t="shared" si="152"/>
        <v>0</v>
      </c>
      <c r="M115" s="68">
        <f t="shared" si="153"/>
        <v>0</v>
      </c>
      <c r="N115" s="68">
        <f t="shared" si="154"/>
        <v>4</v>
      </c>
      <c r="O115" s="99" t="str">
        <f t="shared" si="155"/>
        <v>La asigancion academica se lleva a cabo teniendo en cuenta los perfiles de los docentes.</v>
      </c>
      <c r="P115" s="68">
        <f t="shared" si="156"/>
        <v>4</v>
      </c>
      <c r="Q115" s="12"/>
    </row>
    <row r="116" ht="15.75" customHeight="1">
      <c r="A116" s="12"/>
      <c r="B116" s="67" t="s">
        <v>228</v>
      </c>
      <c r="C116" s="68"/>
      <c r="D116" s="68"/>
      <c r="E116" s="76" t="s">
        <v>180</v>
      </c>
      <c r="F116" s="68"/>
      <c r="G116" s="101" t="s">
        <v>229</v>
      </c>
      <c r="H116" s="70">
        <f t="shared" si="150"/>
        <v>2</v>
      </c>
      <c r="I116" s="12"/>
      <c r="J116" s="73" t="str">
        <f t="shared" si="157"/>
        <v>Pertenencia del personal
vinculado</v>
      </c>
      <c r="K116" s="68">
        <f t="shared" si="151"/>
        <v>0</v>
      </c>
      <c r="L116" s="68">
        <f t="shared" si="152"/>
        <v>0</v>
      </c>
      <c r="M116" s="68">
        <f t="shared" si="153"/>
        <v>3</v>
      </c>
      <c r="N116" s="68">
        <f t="shared" si="154"/>
        <v>0</v>
      </c>
      <c r="O116" s="99" t="str">
        <f t="shared" si="155"/>
        <v>La integracion de las actividades acadmicas y de convivencia se dan por separado generando inconformismos y  perdida del objetivo comun</v>
      </c>
      <c r="P116" s="68">
        <f t="shared" si="156"/>
        <v>3</v>
      </c>
      <c r="Q116" s="12"/>
    </row>
    <row r="117" ht="39.0" customHeight="1">
      <c r="A117" s="12"/>
      <c r="B117" s="67" t="s">
        <v>95</v>
      </c>
      <c r="C117" s="68"/>
      <c r="D117" s="68"/>
      <c r="E117" s="68"/>
      <c r="F117" s="68" t="s">
        <v>180</v>
      </c>
      <c r="G117" s="102" t="s">
        <v>230</v>
      </c>
      <c r="H117" s="70">
        <f t="shared" si="150"/>
        <v>2</v>
      </c>
      <c r="I117" s="12"/>
      <c r="J117" s="73" t="str">
        <f t="shared" si="157"/>
        <v>Evaluación del desempeño</v>
      </c>
      <c r="K117" s="68">
        <f t="shared" si="151"/>
        <v>0</v>
      </c>
      <c r="L117" s="68">
        <f t="shared" si="152"/>
        <v>0</v>
      </c>
      <c r="M117" s="68">
        <f t="shared" si="153"/>
        <v>0</v>
      </c>
      <c r="N117" s="68">
        <f t="shared" si="154"/>
        <v>4</v>
      </c>
      <c r="O117" s="99" t="str">
        <f t="shared" si="155"/>
        <v>La institucion cuenta con un proceso de evaluacion de desempeño que promueve las acciones de mejoramiento por el bien de la comunidad educativa.</v>
      </c>
      <c r="P117" s="68">
        <f t="shared" si="156"/>
        <v>4</v>
      </c>
      <c r="Q117" s="12"/>
    </row>
    <row r="118" ht="30.75" customHeight="1">
      <c r="A118" s="12"/>
      <c r="B118" s="67" t="s">
        <v>96</v>
      </c>
      <c r="C118" s="68"/>
      <c r="D118" s="76" t="s">
        <v>180</v>
      </c>
      <c r="E118" s="68"/>
      <c r="F118" s="68"/>
      <c r="G118" s="102" t="s">
        <v>231</v>
      </c>
      <c r="H118" s="70">
        <f t="shared" si="150"/>
        <v>2</v>
      </c>
      <c r="I118" s="12"/>
      <c r="J118" s="73" t="str">
        <f t="shared" si="157"/>
        <v>Estímulos</v>
      </c>
      <c r="K118" s="68">
        <f t="shared" si="151"/>
        <v>0</v>
      </c>
      <c r="L118" s="68">
        <f t="shared" si="152"/>
        <v>2</v>
      </c>
      <c r="M118" s="68">
        <f t="shared" si="153"/>
        <v>0</v>
      </c>
      <c r="N118" s="68">
        <f t="shared" si="154"/>
        <v>0</v>
      </c>
      <c r="O118" s="99" t="str">
        <f t="shared" si="155"/>
        <v>Se realiza la valoracion y estimulos pero no se establece una estrategia que permita su continuidad.</v>
      </c>
      <c r="P118" s="68">
        <f t="shared" si="156"/>
        <v>2</v>
      </c>
      <c r="Q118" s="12"/>
    </row>
    <row r="119" ht="39.75" customHeight="1">
      <c r="A119" s="12"/>
      <c r="B119" s="67" t="s">
        <v>97</v>
      </c>
      <c r="C119" s="76" t="s">
        <v>180</v>
      </c>
      <c r="D119" s="68"/>
      <c r="E119" s="68"/>
      <c r="F119" s="68"/>
      <c r="G119" s="101" t="s">
        <v>232</v>
      </c>
      <c r="H119" s="70">
        <f t="shared" si="150"/>
        <v>2</v>
      </c>
      <c r="I119" s="12"/>
      <c r="J119" s="73" t="str">
        <f t="shared" si="157"/>
        <v>Apoyo a la investigación</v>
      </c>
      <c r="K119" s="68">
        <f t="shared" si="151"/>
        <v>1</v>
      </c>
      <c r="L119" s="68">
        <f t="shared" si="152"/>
        <v>0</v>
      </c>
      <c r="M119" s="68">
        <f t="shared" si="153"/>
        <v>0</v>
      </c>
      <c r="N119" s="68">
        <f t="shared" si="154"/>
        <v>0</v>
      </c>
      <c r="O119" s="99" t="str">
        <f t="shared" si="155"/>
        <v>Faltan insentivos para la realizacion de proyectos de investigacion y los pocos que se realizan son de forma aislada.</v>
      </c>
      <c r="P119" s="68">
        <f t="shared" si="156"/>
        <v>1</v>
      </c>
      <c r="Q119" s="12"/>
    </row>
    <row r="120" ht="37.5" customHeight="1">
      <c r="A120" s="12"/>
      <c r="B120" s="67" t="s">
        <v>233</v>
      </c>
      <c r="C120" s="68"/>
      <c r="D120" s="76" t="s">
        <v>180</v>
      </c>
      <c r="E120" s="68"/>
      <c r="F120" s="68"/>
      <c r="G120" s="101" t="s">
        <v>234</v>
      </c>
      <c r="H120" s="70">
        <f t="shared" si="150"/>
        <v>2</v>
      </c>
      <c r="I120" s="12"/>
      <c r="J120" s="73" t="str">
        <f t="shared" si="157"/>
        <v>Convivencia y manejo de
conflictos</v>
      </c>
      <c r="K120" s="68">
        <f t="shared" si="151"/>
        <v>0</v>
      </c>
      <c r="L120" s="68">
        <f t="shared" si="152"/>
        <v>2</v>
      </c>
      <c r="M120" s="68">
        <f t="shared" si="153"/>
        <v>0</v>
      </c>
      <c r="N120" s="68">
        <f t="shared" si="154"/>
        <v>0</v>
      </c>
      <c r="O120" s="99" t="str">
        <f t="shared" si="155"/>
        <v>Respetar el debido proceso ante cualquier conflicto que se presente.</v>
      </c>
      <c r="P120" s="68">
        <f t="shared" si="156"/>
        <v>2</v>
      </c>
      <c r="Q120" s="12"/>
    </row>
    <row r="121" ht="39.75" customHeight="1">
      <c r="A121" s="12"/>
      <c r="B121" s="67" t="s">
        <v>99</v>
      </c>
      <c r="C121" s="68" t="s">
        <v>180</v>
      </c>
      <c r="D121" s="68"/>
      <c r="E121" s="68"/>
      <c r="F121" s="68"/>
      <c r="G121" s="101" t="s">
        <v>235</v>
      </c>
      <c r="H121" s="70">
        <f t="shared" si="150"/>
        <v>2</v>
      </c>
      <c r="I121" s="12"/>
      <c r="J121" s="73" t="str">
        <f t="shared" si="157"/>
        <v>Bienestar del talento humano</v>
      </c>
      <c r="K121" s="68">
        <f t="shared" si="151"/>
        <v>1</v>
      </c>
      <c r="L121" s="68">
        <f t="shared" si="152"/>
        <v>0</v>
      </c>
      <c r="M121" s="68">
        <f t="shared" si="153"/>
        <v>0</v>
      </c>
      <c r="N121" s="68">
        <f t="shared" si="154"/>
        <v>0</v>
      </c>
      <c r="O121" s="99" t="str">
        <f t="shared" si="155"/>
        <v>Existen los espacios pero no hay presupuesto. Se han realizado algunas actividades de bienestar gestionadas por el SES ante la secretaria de educacion.</v>
      </c>
      <c r="P121" s="68">
        <f t="shared" si="156"/>
        <v>1</v>
      </c>
      <c r="Q121" s="12"/>
    </row>
    <row r="122" ht="15.75" customHeight="1">
      <c r="A122" s="8"/>
      <c r="B122" s="87" t="s">
        <v>10</v>
      </c>
      <c r="C122" s="78">
        <f t="shared" ref="C122:F122" si="158">COUNTA(C112:C121)</f>
        <v>2</v>
      </c>
      <c r="D122" s="78">
        <f t="shared" si="158"/>
        <v>2</v>
      </c>
      <c r="E122" s="78">
        <f t="shared" si="158"/>
        <v>2</v>
      </c>
      <c r="F122" s="78">
        <f t="shared" si="158"/>
        <v>4</v>
      </c>
      <c r="G122" s="102"/>
      <c r="H122" s="68">
        <f>SUM(H112:H121)</f>
        <v>20</v>
      </c>
      <c r="I122" s="8"/>
      <c r="J122" s="82" t="s">
        <v>10</v>
      </c>
      <c r="K122" s="68">
        <f t="shared" ref="K122:O122" si="159">C122</f>
        <v>2</v>
      </c>
      <c r="L122" s="68">
        <f t="shared" si="159"/>
        <v>2</v>
      </c>
      <c r="M122" s="68">
        <f t="shared" si="159"/>
        <v>2</v>
      </c>
      <c r="N122" s="68">
        <f t="shared" si="159"/>
        <v>4</v>
      </c>
      <c r="O122" s="99" t="str">
        <f t="shared" si="159"/>
        <v/>
      </c>
      <c r="P122" s="68">
        <f>SUM(P112:P121)</f>
        <v>28</v>
      </c>
      <c r="Q122" s="8"/>
    </row>
    <row r="123" ht="15.75" customHeight="1">
      <c r="A123" s="129"/>
      <c r="B123" s="87"/>
      <c r="C123" s="80">
        <f>((C122*1)+(D122*2)+(E122*3)+(F122*4))/40</f>
        <v>0.7</v>
      </c>
      <c r="D123" s="36"/>
      <c r="E123" s="36"/>
      <c r="F123" s="47"/>
      <c r="G123" s="102"/>
      <c r="H123" s="68"/>
      <c r="I123" s="132"/>
      <c r="J123" s="82"/>
      <c r="K123" s="83">
        <f>((K122*1)+(L122*2)+(M122*3)+(N122*4))/40</f>
        <v>0.7</v>
      </c>
      <c r="L123" s="36"/>
      <c r="M123" s="36"/>
      <c r="N123" s="47"/>
      <c r="O123" s="99"/>
      <c r="P123" s="68"/>
      <c r="Q123" s="134"/>
    </row>
    <row r="124" ht="15.75" customHeight="1">
      <c r="A124" s="32" t="s">
        <v>100</v>
      </c>
      <c r="B124" s="67" t="s">
        <v>236</v>
      </c>
      <c r="C124" s="76" t="s">
        <v>180</v>
      </c>
      <c r="D124" s="68"/>
      <c r="E124" s="68"/>
      <c r="F124" s="68"/>
      <c r="G124" s="101" t="s">
        <v>237</v>
      </c>
      <c r="H124" s="70">
        <f t="shared" ref="H124:H127" si="161">COUNTA(C124:G124)</f>
        <v>2</v>
      </c>
      <c r="I124" s="85" t="str">
        <f t="shared" ref="I124:J124" si="160">A124</f>
        <v>Apoyo financiero y contable</v>
      </c>
      <c r="J124" s="73" t="str">
        <f t="shared" si="160"/>
        <v>Presupuesto anual del Fondo
de Servicios Educativos (FSE)</v>
      </c>
      <c r="K124" s="68">
        <f t="shared" ref="K124:K127" si="162">COUNTA(C124)*1</f>
        <v>1</v>
      </c>
      <c r="L124" s="68">
        <f t="shared" ref="L124:L127" si="163">COUNTA(D124)*2</f>
        <v>0</v>
      </c>
      <c r="M124" s="68">
        <f t="shared" ref="M124:M127" si="164">COUNTA(E124)*3</f>
        <v>0</v>
      </c>
      <c r="N124" s="68">
        <f t="shared" ref="N124:N127" si="165">COUNTA(F124)*4</f>
        <v>0</v>
      </c>
      <c r="O124" s="99" t="str">
        <f t="shared" ref="O124:O127" si="166">G124</f>
        <v>Se realiza un presupuesto anual que no es respetado ni socializado con la comunidad; falta claridad en el destino de los recursos.</v>
      </c>
      <c r="P124" s="68">
        <f t="shared" ref="P124:P127" si="167">SUM(K124:N124)</f>
        <v>1</v>
      </c>
      <c r="Q124" s="127" t="str">
        <f>A124</f>
        <v>Apoyo financiero y contable</v>
      </c>
    </row>
    <row r="125" ht="29.25" customHeight="1">
      <c r="A125" s="12"/>
      <c r="B125" s="67" t="s">
        <v>102</v>
      </c>
      <c r="C125" s="68"/>
      <c r="D125" s="68"/>
      <c r="E125" s="68"/>
      <c r="F125" s="68" t="s">
        <v>180</v>
      </c>
      <c r="G125" s="102" t="s">
        <v>238</v>
      </c>
      <c r="H125" s="70">
        <f t="shared" si="161"/>
        <v>2</v>
      </c>
      <c r="I125" s="12"/>
      <c r="J125" s="73" t="str">
        <f t="shared" ref="J125:J127" si="168">B125</f>
        <v>Contabilidad</v>
      </c>
      <c r="K125" s="68">
        <f t="shared" si="162"/>
        <v>0</v>
      </c>
      <c r="L125" s="68">
        <f t="shared" si="163"/>
        <v>0</v>
      </c>
      <c r="M125" s="68">
        <f t="shared" si="164"/>
        <v>0</v>
      </c>
      <c r="N125" s="68">
        <f t="shared" si="165"/>
        <v>4</v>
      </c>
      <c r="O125" s="99" t="str">
        <f t="shared" si="166"/>
        <v>Existen lo soportes contables de los movimientos financieros de la institucion.</v>
      </c>
      <c r="P125" s="68">
        <f t="shared" si="167"/>
        <v>4</v>
      </c>
      <c r="Q125" s="12"/>
    </row>
    <row r="126" ht="32.25" customHeight="1">
      <c r="A126" s="12"/>
      <c r="B126" s="67" t="s">
        <v>103</v>
      </c>
      <c r="C126" s="68"/>
      <c r="D126" s="68"/>
      <c r="E126" s="68"/>
      <c r="F126" s="68" t="s">
        <v>180</v>
      </c>
      <c r="G126" s="102" t="s">
        <v>239</v>
      </c>
      <c r="H126" s="70">
        <f t="shared" si="161"/>
        <v>2</v>
      </c>
      <c r="I126" s="12"/>
      <c r="J126" s="73" t="str">
        <f t="shared" si="168"/>
        <v>Ingresos y gastos</v>
      </c>
      <c r="K126" s="68">
        <f t="shared" si="162"/>
        <v>0</v>
      </c>
      <c r="L126" s="68">
        <f t="shared" si="163"/>
        <v>0</v>
      </c>
      <c r="M126" s="68">
        <f t="shared" si="164"/>
        <v>0</v>
      </c>
      <c r="N126" s="68">
        <f t="shared" si="165"/>
        <v>4</v>
      </c>
      <c r="O126" s="99" t="str">
        <f t="shared" si="166"/>
        <v>Hay evidencia de los soportes de ingresos y gastos.</v>
      </c>
      <c r="P126" s="68">
        <f t="shared" si="167"/>
        <v>4</v>
      </c>
      <c r="Q126" s="12"/>
    </row>
    <row r="127" ht="41.25" customHeight="1">
      <c r="A127" s="12"/>
      <c r="B127" s="67" t="s">
        <v>104</v>
      </c>
      <c r="C127" s="68"/>
      <c r="D127" s="68"/>
      <c r="E127" s="68"/>
      <c r="F127" s="68" t="s">
        <v>180</v>
      </c>
      <c r="G127" s="102" t="s">
        <v>240</v>
      </c>
      <c r="H127" s="70">
        <f t="shared" si="161"/>
        <v>2</v>
      </c>
      <c r="I127" s="12"/>
      <c r="J127" s="73" t="str">
        <f t="shared" si="168"/>
        <v>Control fiscal</v>
      </c>
      <c r="K127" s="68">
        <f t="shared" si="162"/>
        <v>0</v>
      </c>
      <c r="L127" s="68">
        <f t="shared" si="163"/>
        <v>0</v>
      </c>
      <c r="M127" s="68">
        <f t="shared" si="164"/>
        <v>0</v>
      </c>
      <c r="N127" s="68">
        <f t="shared" si="165"/>
        <v>4</v>
      </c>
      <c r="O127" s="99" t="str">
        <f t="shared" si="166"/>
        <v>Se han realizado periodicamente los informes correspondientes y se tienen en cuenta para la toma de decisiones.</v>
      </c>
      <c r="P127" s="68">
        <f t="shared" si="167"/>
        <v>4</v>
      </c>
      <c r="Q127" s="12"/>
    </row>
    <row r="128" ht="15.75" customHeight="1">
      <c r="A128" s="8"/>
      <c r="B128" s="87" t="s">
        <v>10</v>
      </c>
      <c r="C128" s="78">
        <f t="shared" ref="C128:F128" si="169">COUNTA(C124:C127)</f>
        <v>1</v>
      </c>
      <c r="D128" s="78">
        <f t="shared" si="169"/>
        <v>0</v>
      </c>
      <c r="E128" s="78">
        <f t="shared" si="169"/>
        <v>0</v>
      </c>
      <c r="F128" s="78">
        <f t="shared" si="169"/>
        <v>3</v>
      </c>
      <c r="G128" s="102"/>
      <c r="H128" s="68">
        <f>SUM(H124:H127)</f>
        <v>8</v>
      </c>
      <c r="I128" s="8"/>
      <c r="J128" s="82" t="s">
        <v>10</v>
      </c>
      <c r="K128" s="68">
        <f t="shared" ref="K128:O128" si="170">C128</f>
        <v>1</v>
      </c>
      <c r="L128" s="68">
        <f t="shared" si="170"/>
        <v>0</v>
      </c>
      <c r="M128" s="68">
        <f t="shared" si="170"/>
        <v>0</v>
      </c>
      <c r="N128" s="68">
        <f t="shared" si="170"/>
        <v>3</v>
      </c>
      <c r="O128" s="99" t="str">
        <f t="shared" si="170"/>
        <v/>
      </c>
      <c r="P128" s="68">
        <f>SUM(P124:P127)</f>
        <v>13</v>
      </c>
      <c r="Q128" s="8"/>
    </row>
    <row r="129" ht="15.75" customHeight="1">
      <c r="A129" s="135"/>
      <c r="B129" s="87"/>
      <c r="C129" s="80">
        <f>((C128*1)+(D128*2)+(E128*3)+(F128*4))/16</f>
        <v>0.8125</v>
      </c>
      <c r="D129" s="36"/>
      <c r="E129" s="36"/>
      <c r="F129" s="47"/>
      <c r="G129" s="102"/>
      <c r="H129" s="68"/>
      <c r="I129" s="109"/>
      <c r="J129" s="110"/>
      <c r="K129" s="83">
        <f>((K128*1)+(L128*2)+(M128*3)+(N128*4))/16</f>
        <v>0.8125</v>
      </c>
      <c r="L129" s="36"/>
      <c r="M129" s="36"/>
      <c r="N129" s="47"/>
      <c r="O129" s="111"/>
      <c r="P129" s="112"/>
      <c r="Q129" s="136"/>
    </row>
    <row r="130" ht="15.0" customHeight="1">
      <c r="A130" s="137" t="s">
        <v>46</v>
      </c>
      <c r="B130" s="22"/>
      <c r="C130" s="25">
        <f t="shared" ref="C130:F130" si="171">SUM(C128+C122+C110+C106+C97)</f>
        <v>9</v>
      </c>
      <c r="D130" s="25">
        <f t="shared" si="171"/>
        <v>3</v>
      </c>
      <c r="E130" s="25">
        <f t="shared" si="171"/>
        <v>4</v>
      </c>
      <c r="F130" s="25">
        <f t="shared" si="171"/>
        <v>10</v>
      </c>
      <c r="G130" s="114"/>
      <c r="H130" s="25">
        <f>SUM(H128+H122+H110+H106+H97)</f>
        <v>50</v>
      </c>
      <c r="I130" s="137" t="s">
        <v>46</v>
      </c>
      <c r="J130" s="22"/>
      <c r="K130" s="25">
        <f t="shared" ref="K130:N130" si="172">SUM(K128+K122+K110+K106+K97)</f>
        <v>9</v>
      </c>
      <c r="L130" s="25">
        <f t="shared" si="172"/>
        <v>3</v>
      </c>
      <c r="M130" s="25">
        <f t="shared" si="172"/>
        <v>4</v>
      </c>
      <c r="N130" s="25">
        <f t="shared" si="172"/>
        <v>10</v>
      </c>
      <c r="O130" s="115"/>
    </row>
    <row r="131" ht="15.0" customHeight="1">
      <c r="A131" s="138"/>
      <c r="B131" s="116"/>
      <c r="C131" s="117">
        <f>(C130)/(C130+D130+E130+F130)</f>
        <v>0.3461538462</v>
      </c>
      <c r="D131" s="117">
        <f>(D130)/(C130+D130+E130+F130)</f>
        <v>0.1153846154</v>
      </c>
      <c r="E131" s="117">
        <f>(E130)/(C130+D130+E130+F130)</f>
        <v>0.1538461538</v>
      </c>
      <c r="F131" s="117">
        <f>(F130)/(C130+D130+E130+F130)</f>
        <v>0.3846153846</v>
      </c>
      <c r="G131" s="8"/>
      <c r="H131" s="19"/>
      <c r="I131" s="138"/>
      <c r="J131" s="116"/>
      <c r="K131" s="117">
        <f>(K130)/(K130+L130+M130+N130)</f>
        <v>0.3461538462</v>
      </c>
      <c r="L131" s="117">
        <f>(L130)/(K130+L130+M130+N130)</f>
        <v>0.1153846154</v>
      </c>
      <c r="M131" s="117">
        <f>(M130)/(K130+L130+M130+N130)</f>
        <v>0.1538461538</v>
      </c>
      <c r="N131" s="117">
        <f>(N130)/(K130+L130+M130+N130)</f>
        <v>0.3846153846</v>
      </c>
      <c r="O131" s="115"/>
    </row>
    <row r="132" ht="21.0" customHeight="1">
      <c r="A132" s="23"/>
      <c r="B132" s="24"/>
      <c r="C132" s="80">
        <f>((C131*1)+(D131*2)+(E131*3)+(F131*4))/4</f>
        <v>0.6442307692</v>
      </c>
      <c r="D132" s="36"/>
      <c r="E132" s="36"/>
      <c r="F132" s="47"/>
      <c r="G132" s="139"/>
      <c r="H132" s="140"/>
      <c r="I132" s="138"/>
      <c r="J132" s="116"/>
      <c r="K132" s="83">
        <f>((K131*1)+(L131*2)+(M131*3)+(N131*4))/4</f>
        <v>0.6442307692</v>
      </c>
      <c r="L132" s="36"/>
      <c r="M132" s="36"/>
      <c r="N132" s="47"/>
      <c r="O132" s="115"/>
    </row>
    <row r="133" ht="15.75" customHeight="1">
      <c r="A133" s="4" t="s">
        <v>105</v>
      </c>
      <c r="B133" s="5"/>
      <c r="C133" s="5"/>
      <c r="D133" s="5"/>
      <c r="E133" s="5"/>
      <c r="F133" s="5"/>
      <c r="G133" s="5"/>
      <c r="H133" s="58"/>
      <c r="I133" s="4" t="s">
        <v>105</v>
      </c>
      <c r="J133" s="5"/>
      <c r="K133" s="5"/>
      <c r="L133" s="5"/>
      <c r="M133" s="5"/>
      <c r="N133" s="5"/>
      <c r="O133" s="5"/>
      <c r="P133" s="5"/>
      <c r="Q133" s="39" t="str">
        <f>Q1</f>
        <v>COLEGIO VÍCTOR FÉLIX GÓMEZ NOVA</v>
      </c>
    </row>
    <row r="134" ht="15.75" customHeight="1">
      <c r="A134" s="6" t="s">
        <v>1</v>
      </c>
      <c r="B134" s="60" t="s">
        <v>2</v>
      </c>
      <c r="C134" s="61" t="s">
        <v>134</v>
      </c>
      <c r="D134" s="36"/>
      <c r="E134" s="36"/>
      <c r="F134" s="47"/>
      <c r="G134" s="60" t="s">
        <v>135</v>
      </c>
      <c r="H134" s="28" t="s">
        <v>48</v>
      </c>
      <c r="I134" s="6" t="s">
        <v>1</v>
      </c>
      <c r="J134" s="6" t="s">
        <v>2</v>
      </c>
      <c r="K134" s="61" t="s">
        <v>134</v>
      </c>
      <c r="L134" s="36"/>
      <c r="M134" s="36"/>
      <c r="N134" s="47"/>
      <c r="O134" s="60" t="s">
        <v>135</v>
      </c>
      <c r="P134" s="63" t="str">
        <f t="shared" ref="P134:P135" si="173">H134</f>
        <v>PUNTUA</v>
      </c>
      <c r="Q134" s="59" t="str">
        <f>A133</f>
        <v>ÁREA: GESTIÓN DE LA COMUNIDAD</v>
      </c>
      <c r="R134" s="2"/>
      <c r="S134" s="2"/>
      <c r="T134" s="2"/>
      <c r="U134" s="2"/>
      <c r="V134" s="2"/>
      <c r="W134" s="2"/>
      <c r="X134" s="2"/>
      <c r="Y134" s="2"/>
      <c r="Z134" s="2"/>
      <c r="AA134" s="2"/>
    </row>
    <row r="135" ht="15.75" customHeight="1">
      <c r="A135" s="8"/>
      <c r="B135" s="8"/>
      <c r="C135" s="64">
        <v>1.0</v>
      </c>
      <c r="D135" s="64">
        <v>2.0</v>
      </c>
      <c r="E135" s="64">
        <v>3.0</v>
      </c>
      <c r="F135" s="64">
        <v>4.0</v>
      </c>
      <c r="G135" s="8"/>
      <c r="H135" s="29" t="s">
        <v>49</v>
      </c>
      <c r="I135" s="8"/>
      <c r="J135" s="8"/>
      <c r="K135" s="64">
        <v>1.0</v>
      </c>
      <c r="L135" s="64">
        <v>2.0</v>
      </c>
      <c r="M135" s="64">
        <v>3.0</v>
      </c>
      <c r="N135" s="64">
        <v>4.0</v>
      </c>
      <c r="O135" s="8"/>
      <c r="P135" s="65" t="str">
        <f t="shared" si="173"/>
        <v>CIONES</v>
      </c>
      <c r="Q135" s="59" t="str">
        <f>Q4</f>
        <v>ESTADO DE LOS COMPONENTES DE CADA PROCESO</v>
      </c>
      <c r="R135" s="2"/>
      <c r="S135" s="2"/>
      <c r="T135" s="2"/>
      <c r="U135" s="2"/>
      <c r="V135" s="2"/>
      <c r="W135" s="2"/>
      <c r="X135" s="2"/>
      <c r="Y135" s="2"/>
      <c r="Z135" s="2"/>
      <c r="AA135" s="2"/>
    </row>
    <row r="136" ht="51.0" customHeight="1">
      <c r="A136" s="141" t="s">
        <v>106</v>
      </c>
      <c r="B136" s="67" t="s">
        <v>241</v>
      </c>
      <c r="C136" s="68"/>
      <c r="D136" s="68"/>
      <c r="E136" s="68" t="s">
        <v>138</v>
      </c>
      <c r="F136" s="68"/>
      <c r="G136" s="102" t="s">
        <v>242</v>
      </c>
      <c r="H136" s="70">
        <f>COUNTA(C136:G136)</f>
        <v>2</v>
      </c>
      <c r="I136" s="103" t="str">
        <f t="shared" ref="I136:J136" si="174">A136</f>
        <v>Accesibilidad</v>
      </c>
      <c r="J136" s="73" t="str">
        <f t="shared" si="174"/>
        <v>Atención educativa a grupos poblacionales o en situación de vulnerabilidad</v>
      </c>
      <c r="K136" s="68">
        <f t="shared" ref="K136:K139" si="175">COUNTA(C136)*1</f>
        <v>0</v>
      </c>
      <c r="L136" s="68">
        <f t="shared" ref="L136:L139" si="176">COUNTA(D136)*2</f>
        <v>0</v>
      </c>
      <c r="M136" s="68">
        <f t="shared" ref="M136:M139" si="177">COUNTA(E136)*3</f>
        <v>3</v>
      </c>
      <c r="N136" s="68">
        <f t="shared" ref="N136:N139" si="178">COUNTA(F136)*4</f>
        <v>0</v>
      </c>
      <c r="O136" s="99" t="str">
        <f t="shared" ref="O136:O139" si="179">G136</f>
        <v>Si, tenemos claras las politicas de inclusión, se realizan ajustes pertinentes de acuerdo a las barreras de aprendizaje evidenciadas en los estudiantes y reportadas por docentes.</v>
      </c>
      <c r="P136" s="68">
        <f t="shared" ref="P136:P139" si="180">SUM(K136:N136)</f>
        <v>3</v>
      </c>
      <c r="Q136" s="142" t="str">
        <f>A136</f>
        <v>Accesibilidad</v>
      </c>
    </row>
    <row r="137" ht="48.75" customHeight="1">
      <c r="A137" s="12"/>
      <c r="B137" s="67" t="s">
        <v>243</v>
      </c>
      <c r="C137" s="68"/>
      <c r="D137" s="68"/>
      <c r="E137" s="68"/>
      <c r="F137" s="68" t="s">
        <v>138</v>
      </c>
      <c r="G137" s="143" t="s">
        <v>244</v>
      </c>
      <c r="H137" s="70">
        <f>COUNTA(C137:F137)</f>
        <v>1</v>
      </c>
      <c r="I137" s="12"/>
      <c r="J137" s="73" t="str">
        <f t="shared" ref="J137:J139" si="181">B137</f>
        <v>Atención educativa a
estudiantes pertenecientes a grupos étnicos</v>
      </c>
      <c r="K137" s="68">
        <f t="shared" si="175"/>
        <v>0</v>
      </c>
      <c r="L137" s="68">
        <f t="shared" si="176"/>
        <v>0</v>
      </c>
      <c r="M137" s="68">
        <f t="shared" si="177"/>
        <v>0</v>
      </c>
      <c r="N137" s="68">
        <f t="shared" si="178"/>
        <v>4</v>
      </c>
      <c r="O137" s="99" t="str">
        <f t="shared" si="179"/>
        <v>La institución es sensible a las necesidades de su entorno y busca adecuar su oferta educativa a las demandas independiente de que étnia sea.</v>
      </c>
      <c r="P137" s="68">
        <f t="shared" si="180"/>
        <v>4</v>
      </c>
      <c r="Q137" s="12"/>
    </row>
    <row r="138" ht="48.0" customHeight="1">
      <c r="A138" s="12"/>
      <c r="B138" s="67" t="s">
        <v>109</v>
      </c>
      <c r="C138" s="68"/>
      <c r="D138" s="68"/>
      <c r="E138" s="68" t="s">
        <v>138</v>
      </c>
      <c r="F138" s="68"/>
      <c r="G138" s="102" t="s">
        <v>245</v>
      </c>
      <c r="H138" s="70">
        <f t="shared" ref="H138:H139" si="182">COUNTA(C138:G138)</f>
        <v>2</v>
      </c>
      <c r="I138" s="12"/>
      <c r="J138" s="73" t="str">
        <f t="shared" si="181"/>
        <v>Necesidades y expectativas de los estudiantes</v>
      </c>
      <c r="K138" s="68">
        <f t="shared" si="175"/>
        <v>0</v>
      </c>
      <c r="L138" s="68">
        <f t="shared" si="176"/>
        <v>0</v>
      </c>
      <c r="M138" s="68">
        <f t="shared" si="177"/>
        <v>3</v>
      </c>
      <c r="N138" s="68">
        <f t="shared" si="178"/>
        <v>0</v>
      </c>
      <c r="O138" s="99" t="str">
        <f t="shared" si="179"/>
        <v>la institución cuenta con diferentes canales de comunicación para atender a la comunidad educativa (colegio abierto, atención a padres de familia, plataforma, grupos de whatsapp, etc). Cuenta con elementos de identificación con la institución.</v>
      </c>
      <c r="P138" s="68">
        <f t="shared" si="180"/>
        <v>3</v>
      </c>
      <c r="Q138" s="12"/>
    </row>
    <row r="139" ht="41.25" customHeight="1">
      <c r="A139" s="12"/>
      <c r="B139" s="67" t="s">
        <v>110</v>
      </c>
      <c r="C139" s="68"/>
      <c r="D139" s="68"/>
      <c r="E139" s="68" t="s">
        <v>138</v>
      </c>
      <c r="F139" s="68"/>
      <c r="G139" s="102" t="s">
        <v>246</v>
      </c>
      <c r="H139" s="70">
        <f t="shared" si="182"/>
        <v>2</v>
      </c>
      <c r="I139" s="12"/>
      <c r="J139" s="73" t="str">
        <f t="shared" si="181"/>
        <v>Proyectos de vida</v>
      </c>
      <c r="K139" s="68">
        <f t="shared" si="175"/>
        <v>0</v>
      </c>
      <c r="L139" s="68">
        <f t="shared" si="176"/>
        <v>0</v>
      </c>
      <c r="M139" s="68">
        <f t="shared" si="177"/>
        <v>3</v>
      </c>
      <c r="N139" s="68">
        <f t="shared" si="178"/>
        <v>0</v>
      </c>
      <c r="O139" s="99" t="str">
        <f t="shared" si="179"/>
        <v>La institución cuenta con proyectos transversales encaminados a fortalecer las habilidades de los estudiantes.</v>
      </c>
      <c r="P139" s="68">
        <f t="shared" si="180"/>
        <v>3</v>
      </c>
      <c r="Q139" s="12"/>
    </row>
    <row r="140" ht="15.75" customHeight="1">
      <c r="A140" s="8"/>
      <c r="B140" s="87" t="s">
        <v>10</v>
      </c>
      <c r="C140" s="78">
        <f t="shared" ref="C140:F140" si="183">COUNTA(C136:C139)</f>
        <v>0</v>
      </c>
      <c r="D140" s="78">
        <f t="shared" si="183"/>
        <v>0</v>
      </c>
      <c r="E140" s="78">
        <f t="shared" si="183"/>
        <v>3</v>
      </c>
      <c r="F140" s="78">
        <f t="shared" si="183"/>
        <v>1</v>
      </c>
      <c r="G140" s="102"/>
      <c r="H140" s="68">
        <f>SUM(H136:H139)</f>
        <v>7</v>
      </c>
      <c r="I140" s="8"/>
      <c r="J140" s="82" t="s">
        <v>10</v>
      </c>
      <c r="K140" s="68">
        <f t="shared" ref="K140:O140" si="184">C140</f>
        <v>0</v>
      </c>
      <c r="L140" s="68">
        <f t="shared" si="184"/>
        <v>0</v>
      </c>
      <c r="M140" s="68">
        <f t="shared" si="184"/>
        <v>3</v>
      </c>
      <c r="N140" s="68">
        <f t="shared" si="184"/>
        <v>1</v>
      </c>
      <c r="O140" s="99" t="str">
        <f t="shared" si="184"/>
        <v/>
      </c>
      <c r="P140" s="68">
        <f>SUM(P136:P139)</f>
        <v>13</v>
      </c>
      <c r="Q140" s="8"/>
    </row>
    <row r="141" ht="15.75" customHeight="1">
      <c r="A141" s="144"/>
      <c r="B141" s="87"/>
      <c r="C141" s="80">
        <f>((C140*1)+(D140*2)+(E140*3)+(F140*4))/16</f>
        <v>0.8125</v>
      </c>
      <c r="D141" s="36"/>
      <c r="E141" s="36"/>
      <c r="F141" s="47"/>
      <c r="G141" s="102"/>
      <c r="H141" s="68"/>
      <c r="I141" s="145"/>
      <c r="J141" s="82"/>
      <c r="K141" s="83">
        <f>((K140*1)+(L140*2)+(M140*3)+(N140*4))/16</f>
        <v>0.8125</v>
      </c>
      <c r="L141" s="36"/>
      <c r="M141" s="36"/>
      <c r="N141" s="47"/>
      <c r="O141" s="99"/>
      <c r="P141" s="68"/>
      <c r="Q141" s="146"/>
    </row>
    <row r="142" ht="33.75" customHeight="1">
      <c r="A142" s="147" t="s">
        <v>111</v>
      </c>
      <c r="B142" s="67" t="s">
        <v>112</v>
      </c>
      <c r="C142" s="68"/>
      <c r="D142" s="68"/>
      <c r="E142" s="68" t="s">
        <v>138</v>
      </c>
      <c r="F142" s="68"/>
      <c r="G142" s="102" t="s">
        <v>247</v>
      </c>
      <c r="H142" s="70">
        <f t="shared" ref="H142:H145" si="186">COUNTA(C142:G142)</f>
        <v>2</v>
      </c>
      <c r="I142" s="85" t="str">
        <f t="shared" ref="I142:J142" si="185">A142</f>
        <v>Proyección a la comunidad</v>
      </c>
      <c r="J142" s="73" t="str">
        <f t="shared" si="185"/>
        <v>Escuela de padres</v>
      </c>
      <c r="K142" s="68">
        <f t="shared" ref="K142:K145" si="187">COUNTA(C142)*1</f>
        <v>0</v>
      </c>
      <c r="L142" s="68">
        <f t="shared" ref="L142:L145" si="188">COUNTA(D142)*2</f>
        <v>0</v>
      </c>
      <c r="M142" s="68">
        <f t="shared" ref="M142:M145" si="189">COUNTA(E142)*3</f>
        <v>3</v>
      </c>
      <c r="N142" s="68">
        <f t="shared" ref="N142:N145" si="190">COUNTA(F142)*4</f>
        <v>0</v>
      </c>
      <c r="O142" s="99" t="str">
        <f t="shared" ref="O142:O145" si="191">G142</f>
        <v>Cuenta con una participación significativa de padres y se atiende las necesidades de contexto y se divulgan en la comunidad educativa. Se requiere institucionalizar las escuelas de padres en el PEI.</v>
      </c>
      <c r="P142" s="68">
        <f t="shared" ref="P142:P145" si="192">SUM(K142:N142)</f>
        <v>3</v>
      </c>
      <c r="Q142" s="148" t="str">
        <f>A142</f>
        <v>Proyección a la comunidad</v>
      </c>
    </row>
    <row r="143" ht="33.75" customHeight="1">
      <c r="A143" s="12"/>
      <c r="B143" s="67" t="s">
        <v>248</v>
      </c>
      <c r="C143" s="68"/>
      <c r="D143" s="68"/>
      <c r="E143" s="68" t="s">
        <v>138</v>
      </c>
      <c r="F143" s="68"/>
      <c r="G143" s="102" t="s">
        <v>249</v>
      </c>
      <c r="H143" s="70">
        <f t="shared" si="186"/>
        <v>2</v>
      </c>
      <c r="I143" s="12"/>
      <c r="J143" s="73" t="str">
        <f t="shared" ref="J143:J145" si="193">B143</f>
        <v>Oferta de servicios a la
comunidad</v>
      </c>
      <c r="K143" s="68">
        <f t="shared" si="187"/>
        <v>0</v>
      </c>
      <c r="L143" s="68">
        <f t="shared" si="188"/>
        <v>0</v>
      </c>
      <c r="M143" s="68">
        <f t="shared" si="189"/>
        <v>3</v>
      </c>
      <c r="N143" s="68">
        <f t="shared" si="190"/>
        <v>0</v>
      </c>
      <c r="O143" s="99" t="str">
        <f t="shared" si="191"/>
        <v>Se propicia la interacción entre la comunidad educativa y su entorno.</v>
      </c>
      <c r="P143" s="68">
        <f t="shared" si="192"/>
        <v>3</v>
      </c>
      <c r="Q143" s="12"/>
    </row>
    <row r="144" ht="34.5" customHeight="1">
      <c r="A144" s="12"/>
      <c r="B144" s="67" t="s">
        <v>250</v>
      </c>
      <c r="C144" s="68"/>
      <c r="D144" s="68" t="s">
        <v>138</v>
      </c>
      <c r="E144" s="68"/>
      <c r="F144" s="68"/>
      <c r="G144" s="102" t="s">
        <v>251</v>
      </c>
      <c r="H144" s="70">
        <f t="shared" si="186"/>
        <v>2</v>
      </c>
      <c r="I144" s="12"/>
      <c r="J144" s="73" t="str">
        <f t="shared" si="193"/>
        <v>Uso de la planta física y de los
medios</v>
      </c>
      <c r="K144" s="68">
        <f t="shared" si="187"/>
        <v>0</v>
      </c>
      <c r="L144" s="68">
        <f t="shared" si="188"/>
        <v>2</v>
      </c>
      <c r="M144" s="68">
        <f t="shared" si="189"/>
        <v>0</v>
      </c>
      <c r="N144" s="68">
        <f t="shared" si="190"/>
        <v>0</v>
      </c>
      <c r="O144" s="99" t="str">
        <f t="shared" si="191"/>
        <v>La institución coloca a disposicisión de la comunidad educativa los recursos físicos limitados con los que cuenta (sala, salones, cancha sede A y B).</v>
      </c>
      <c r="P144" s="68">
        <f t="shared" si="192"/>
        <v>2</v>
      </c>
      <c r="Q144" s="12"/>
    </row>
    <row r="145" ht="31.5" customHeight="1">
      <c r="A145" s="12"/>
      <c r="B145" s="67" t="s">
        <v>115</v>
      </c>
      <c r="C145" s="68"/>
      <c r="D145" s="68"/>
      <c r="E145" s="68" t="s">
        <v>138</v>
      </c>
      <c r="F145" s="68"/>
      <c r="G145" s="102" t="s">
        <v>252</v>
      </c>
      <c r="H145" s="70">
        <f t="shared" si="186"/>
        <v>2</v>
      </c>
      <c r="I145" s="12"/>
      <c r="J145" s="73" t="str">
        <f t="shared" si="193"/>
        <v>Servicio social estudiantil</v>
      </c>
      <c r="K145" s="68">
        <f t="shared" si="187"/>
        <v>0</v>
      </c>
      <c r="L145" s="68">
        <f t="shared" si="188"/>
        <v>0</v>
      </c>
      <c r="M145" s="68">
        <f t="shared" si="189"/>
        <v>3</v>
      </c>
      <c r="N145" s="68">
        <f t="shared" si="190"/>
        <v>0</v>
      </c>
      <c r="O145" s="99" t="str">
        <f t="shared" si="191"/>
        <v>Realizar el proyecto con el formato o condiciones requeridas para el control y seguimiento en el tiempo que los estudiantes estan realizando las horas sociales.</v>
      </c>
      <c r="P145" s="68">
        <f t="shared" si="192"/>
        <v>3</v>
      </c>
      <c r="Q145" s="12"/>
    </row>
    <row r="146" ht="15.75" customHeight="1">
      <c r="A146" s="8"/>
      <c r="B146" s="87" t="s">
        <v>10</v>
      </c>
      <c r="C146" s="78">
        <f t="shared" ref="C146:F146" si="194">COUNTA(C142:C145)</f>
        <v>0</v>
      </c>
      <c r="D146" s="78">
        <f t="shared" si="194"/>
        <v>1</v>
      </c>
      <c r="E146" s="78">
        <f t="shared" si="194"/>
        <v>3</v>
      </c>
      <c r="F146" s="78">
        <f t="shared" si="194"/>
        <v>0</v>
      </c>
      <c r="G146" s="102"/>
      <c r="H146" s="68">
        <f>SUM(H142:H145)</f>
        <v>8</v>
      </c>
      <c r="I146" s="8"/>
      <c r="J146" s="82" t="s">
        <v>10</v>
      </c>
      <c r="K146" s="68">
        <f t="shared" ref="K146:O146" si="195">C146</f>
        <v>0</v>
      </c>
      <c r="L146" s="68">
        <f t="shared" si="195"/>
        <v>1</v>
      </c>
      <c r="M146" s="68">
        <f t="shared" si="195"/>
        <v>3</v>
      </c>
      <c r="N146" s="68">
        <f t="shared" si="195"/>
        <v>0</v>
      </c>
      <c r="O146" s="99" t="str">
        <f t="shared" si="195"/>
        <v/>
      </c>
      <c r="P146" s="68">
        <f>SUM(P142:P145)</f>
        <v>11</v>
      </c>
      <c r="Q146" s="8"/>
    </row>
    <row r="147" ht="15.75" customHeight="1">
      <c r="A147" s="149"/>
      <c r="B147" s="87"/>
      <c r="C147" s="80">
        <f>((C146*1)+(D146*2)+(E146*3)+(F146*4))/16</f>
        <v>0.6875</v>
      </c>
      <c r="D147" s="36"/>
      <c r="E147" s="36"/>
      <c r="F147" s="47"/>
      <c r="G147" s="102"/>
      <c r="H147" s="68"/>
      <c r="I147" s="122"/>
      <c r="J147" s="82"/>
      <c r="K147" s="83">
        <f>((K146*1)+(L146*2)+(M146*3)+(N146*4))/16</f>
        <v>0.6875</v>
      </c>
      <c r="L147" s="36"/>
      <c r="M147" s="36"/>
      <c r="N147" s="47"/>
      <c r="O147" s="99"/>
      <c r="P147" s="68"/>
      <c r="Q147" s="150"/>
    </row>
    <row r="148" ht="38.25" customHeight="1">
      <c r="A148" s="147" t="s">
        <v>116</v>
      </c>
      <c r="B148" s="67" t="s">
        <v>253</v>
      </c>
      <c r="C148" s="68"/>
      <c r="D148" s="68"/>
      <c r="E148" s="68" t="s">
        <v>138</v>
      </c>
      <c r="F148" s="68"/>
      <c r="G148" s="102" t="s">
        <v>254</v>
      </c>
      <c r="H148" s="70">
        <f t="shared" ref="H148:H150" si="197">COUNTA(C148:G148)</f>
        <v>2</v>
      </c>
      <c r="I148" s="85" t="str">
        <f t="shared" ref="I148:J148" si="196">A148</f>
        <v>Participación y convivencia</v>
      </c>
      <c r="J148" s="73" t="str">
        <f t="shared" si="196"/>
        <v>Participación de los
estudiantes</v>
      </c>
      <c r="K148" s="68">
        <f t="shared" ref="K148:K150" si="198">COUNTA(C148)*1</f>
        <v>0</v>
      </c>
      <c r="L148" s="68">
        <f t="shared" ref="L148:L150" si="199">COUNTA(D148)*2</f>
        <v>0</v>
      </c>
      <c r="M148" s="68">
        <f t="shared" ref="M148:M150" si="200">COUNTA(E148)*3</f>
        <v>3</v>
      </c>
      <c r="N148" s="68">
        <f t="shared" ref="N148:N150" si="201">COUNTA(F148)*4</f>
        <v>0</v>
      </c>
      <c r="O148" s="99" t="str">
        <f t="shared" ref="O148:O150" si="202">G148</f>
        <v>La  institucion es garante de espacios de participacion de los estudiantes, teniendo en cuenta la normatividad.</v>
      </c>
      <c r="P148" s="68">
        <f t="shared" ref="P148:P150" si="203">SUM(K148:N148)</f>
        <v>3</v>
      </c>
      <c r="Q148" s="148" t="str">
        <f>A148</f>
        <v>Participación y convivencia</v>
      </c>
    </row>
    <row r="149" ht="46.5" customHeight="1">
      <c r="A149" s="12"/>
      <c r="B149" s="67" t="s">
        <v>255</v>
      </c>
      <c r="C149" s="68"/>
      <c r="D149" s="68"/>
      <c r="E149" s="68" t="s">
        <v>138</v>
      </c>
      <c r="F149" s="68"/>
      <c r="G149" s="102" t="s">
        <v>256</v>
      </c>
      <c r="H149" s="70">
        <f t="shared" si="197"/>
        <v>2</v>
      </c>
      <c r="I149" s="12"/>
      <c r="J149" s="73" t="str">
        <f t="shared" ref="J149:J150" si="204">B149</f>
        <v>Asamblea y consejo de padres de familia</v>
      </c>
      <c r="K149" s="68">
        <f t="shared" si="198"/>
        <v>0</v>
      </c>
      <c r="L149" s="68">
        <f t="shared" si="199"/>
        <v>0</v>
      </c>
      <c r="M149" s="68">
        <f t="shared" si="200"/>
        <v>3</v>
      </c>
      <c r="N149" s="68">
        <f t="shared" si="201"/>
        <v>0</v>
      </c>
      <c r="O149" s="99" t="str">
        <f t="shared" si="202"/>
        <v>La  institucion permite la participacion de toda la comunidad.</v>
      </c>
      <c r="P149" s="68">
        <f t="shared" si="203"/>
        <v>3</v>
      </c>
      <c r="Q149" s="12"/>
    </row>
    <row r="150" ht="49.5" customHeight="1">
      <c r="A150" s="12"/>
      <c r="B150" s="67" t="s">
        <v>119</v>
      </c>
      <c r="C150" s="68"/>
      <c r="D150" s="68"/>
      <c r="E150" s="68" t="s">
        <v>138</v>
      </c>
      <c r="F150" s="68"/>
      <c r="G150" s="102" t="s">
        <v>257</v>
      </c>
      <c r="H150" s="70">
        <f t="shared" si="197"/>
        <v>2</v>
      </c>
      <c r="I150" s="12"/>
      <c r="J150" s="73" t="str">
        <f t="shared" si="204"/>
        <v>Participación de las familias</v>
      </c>
      <c r="K150" s="68">
        <f t="shared" si="198"/>
        <v>0</v>
      </c>
      <c r="L150" s="68">
        <f t="shared" si="199"/>
        <v>0</v>
      </c>
      <c r="M150" s="68">
        <f t="shared" si="200"/>
        <v>3</v>
      </c>
      <c r="N150" s="68">
        <f t="shared" si="201"/>
        <v>0</v>
      </c>
      <c r="O150" s="99" t="str">
        <f t="shared" si="202"/>
        <v>Los docentes y administrativos involucran a las familias en las diferentes actividades pedagógicas programadas.</v>
      </c>
      <c r="P150" s="68">
        <f t="shared" si="203"/>
        <v>3</v>
      </c>
      <c r="Q150" s="12"/>
    </row>
    <row r="151" ht="15.75" customHeight="1">
      <c r="A151" s="8"/>
      <c r="B151" s="87" t="s">
        <v>10</v>
      </c>
      <c r="C151" s="78">
        <f t="shared" ref="C151:F151" si="205">COUNTA(C148:C150)</f>
        <v>0</v>
      </c>
      <c r="D151" s="78">
        <f t="shared" si="205"/>
        <v>0</v>
      </c>
      <c r="E151" s="78">
        <f t="shared" si="205"/>
        <v>3</v>
      </c>
      <c r="F151" s="78">
        <f t="shared" si="205"/>
        <v>0</v>
      </c>
      <c r="G151" s="102"/>
      <c r="H151" s="68">
        <f>SUM(H148:H150)</f>
        <v>6</v>
      </c>
      <c r="I151" s="8"/>
      <c r="J151" s="82" t="s">
        <v>10</v>
      </c>
      <c r="K151" s="68">
        <f t="shared" ref="K151:O151" si="206">C151</f>
        <v>0</v>
      </c>
      <c r="L151" s="68">
        <f t="shared" si="206"/>
        <v>0</v>
      </c>
      <c r="M151" s="68">
        <f t="shared" si="206"/>
        <v>3</v>
      </c>
      <c r="N151" s="68">
        <f t="shared" si="206"/>
        <v>0</v>
      </c>
      <c r="O151" s="99" t="str">
        <f t="shared" si="206"/>
        <v/>
      </c>
      <c r="P151" s="68">
        <f>SUM(P148:P150)</f>
        <v>9</v>
      </c>
      <c r="Q151" s="8"/>
    </row>
    <row r="152" ht="15.75" customHeight="1">
      <c r="A152" s="149"/>
      <c r="B152" s="87"/>
      <c r="C152" s="80">
        <f>((C151*1)+(D151*2)+(E151*3)+(F151*4))/12</f>
        <v>0.75</v>
      </c>
      <c r="D152" s="36"/>
      <c r="E152" s="36"/>
      <c r="F152" s="47"/>
      <c r="G152" s="102"/>
      <c r="H152" s="68"/>
      <c r="I152" s="122"/>
      <c r="J152" s="82"/>
      <c r="K152" s="83">
        <f>((K151*1)+(L151*2)+(M151*3)+(N151*4))/12</f>
        <v>0.75</v>
      </c>
      <c r="L152" s="36"/>
      <c r="M152" s="36"/>
      <c r="N152" s="47"/>
      <c r="O152" s="99"/>
      <c r="P152" s="68"/>
      <c r="Q152" s="150"/>
    </row>
    <row r="153" ht="42.0" customHeight="1">
      <c r="A153" s="147" t="s">
        <v>120</v>
      </c>
      <c r="B153" s="67" t="s">
        <v>121</v>
      </c>
      <c r="C153" s="68"/>
      <c r="D153" s="68"/>
      <c r="E153" s="68" t="s">
        <v>138</v>
      </c>
      <c r="F153" s="68"/>
      <c r="G153" s="102" t="s">
        <v>258</v>
      </c>
      <c r="H153" s="70">
        <f t="shared" ref="H153:H155" si="208">COUNTA(C153:G153)</f>
        <v>2</v>
      </c>
      <c r="I153" s="85" t="str">
        <f t="shared" ref="I153:J153" si="207">A153</f>
        <v>Prevención de riesgos</v>
      </c>
      <c r="J153" s="73" t="str">
        <f t="shared" si="207"/>
        <v>Prevención de riesgos físicos</v>
      </c>
      <c r="K153" s="68">
        <f t="shared" ref="K153:K155" si="209">COUNTA(C153)*1</f>
        <v>0</v>
      </c>
      <c r="L153" s="68">
        <f t="shared" ref="L153:L155" si="210">COUNTA(D153)*2</f>
        <v>0</v>
      </c>
      <c r="M153" s="68">
        <f t="shared" ref="M153:M155" si="211">COUNTA(E153)*3</f>
        <v>3</v>
      </c>
      <c r="N153" s="68">
        <f t="shared" ref="N153:N155" si="212">COUNTA(F153)*4</f>
        <v>0</v>
      </c>
      <c r="O153" s="99" t="str">
        <f t="shared" ref="O153:O155" si="213">G153</f>
        <v>Con el apoyo de los proyectos transversales, la orientación permanente y acompañamiento de docentes en las actividades dentro y fuera del aula. </v>
      </c>
      <c r="P153" s="68">
        <f t="shared" ref="P153:P155" si="214">SUM(K153:N153)</f>
        <v>3</v>
      </c>
      <c r="Q153" s="148" t="str">
        <f>A153</f>
        <v>Prevención de riesgos</v>
      </c>
    </row>
    <row r="154" ht="30.75" customHeight="1">
      <c r="A154" s="12"/>
      <c r="B154" s="67" t="s">
        <v>259</v>
      </c>
      <c r="C154" s="68"/>
      <c r="D154" s="68"/>
      <c r="E154" s="68" t="s">
        <v>138</v>
      </c>
      <c r="F154" s="68"/>
      <c r="G154" s="102" t="s">
        <v>260</v>
      </c>
      <c r="H154" s="70">
        <f t="shared" si="208"/>
        <v>2</v>
      </c>
      <c r="I154" s="12"/>
      <c r="J154" s="73" t="str">
        <f t="shared" ref="J154:J155" si="215">B154</f>
        <v>Prevención de riesgos
psicosociales</v>
      </c>
      <c r="K154" s="68">
        <f t="shared" si="209"/>
        <v>0</v>
      </c>
      <c r="L154" s="68">
        <f t="shared" si="210"/>
        <v>0</v>
      </c>
      <c r="M154" s="68">
        <f t="shared" si="211"/>
        <v>3</v>
      </c>
      <c r="N154" s="68">
        <f t="shared" si="212"/>
        <v>0</v>
      </c>
      <c r="O154" s="99" t="str">
        <f t="shared" si="213"/>
        <v>Se tienen convenios con entidades salud, educativas, recreativa (comfenalco, Universidad Pontificia Bolivariana, Secretaria de salud, etc). </v>
      </c>
      <c r="P154" s="68">
        <f t="shared" si="214"/>
        <v>3</v>
      </c>
      <c r="Q154" s="12"/>
    </row>
    <row r="155" ht="28.5" customHeight="1">
      <c r="A155" s="12"/>
      <c r="B155" s="67" t="s">
        <v>123</v>
      </c>
      <c r="C155" s="68"/>
      <c r="D155" s="68"/>
      <c r="E155" s="68" t="s">
        <v>138</v>
      </c>
      <c r="F155" s="68"/>
      <c r="G155" s="102" t="s">
        <v>261</v>
      </c>
      <c r="H155" s="70">
        <f t="shared" si="208"/>
        <v>2</v>
      </c>
      <c r="I155" s="12"/>
      <c r="J155" s="73" t="str">
        <f t="shared" si="215"/>
        <v>Programas de seguridad</v>
      </c>
      <c r="K155" s="68">
        <f t="shared" si="209"/>
        <v>0</v>
      </c>
      <c r="L155" s="68">
        <f t="shared" si="210"/>
        <v>0</v>
      </c>
      <c r="M155" s="68">
        <f t="shared" si="211"/>
        <v>3</v>
      </c>
      <c r="N155" s="68">
        <f t="shared" si="212"/>
        <v>0</v>
      </c>
      <c r="O155" s="99" t="str">
        <f t="shared" si="213"/>
        <v>Existe proyecto transversal de riesgos, se realizaron simulacros por sede y jornada y se trabajan actividades en el área de inglés (talleres de aula, folletos de prevención y promoción).</v>
      </c>
      <c r="P155" s="68">
        <f t="shared" si="214"/>
        <v>3</v>
      </c>
      <c r="Q155" s="12"/>
    </row>
    <row r="156" ht="15.75" customHeight="1">
      <c r="A156" s="8"/>
      <c r="B156" s="87" t="s">
        <v>10</v>
      </c>
      <c r="C156" s="78">
        <f t="shared" ref="C156:F156" si="216">COUNTA(C153:C155)</f>
        <v>0</v>
      </c>
      <c r="D156" s="78">
        <f t="shared" si="216"/>
        <v>0</v>
      </c>
      <c r="E156" s="78">
        <f t="shared" si="216"/>
        <v>3</v>
      </c>
      <c r="F156" s="78">
        <f t="shared" si="216"/>
        <v>0</v>
      </c>
      <c r="G156" s="102"/>
      <c r="H156" s="68">
        <f>SUM(H153:H155)</f>
        <v>6</v>
      </c>
      <c r="I156" s="8"/>
      <c r="J156" s="82" t="s">
        <v>10</v>
      </c>
      <c r="K156" s="68">
        <f t="shared" ref="K156:O156" si="217">C156</f>
        <v>0</v>
      </c>
      <c r="L156" s="68">
        <f t="shared" si="217"/>
        <v>0</v>
      </c>
      <c r="M156" s="68">
        <f t="shared" si="217"/>
        <v>3</v>
      </c>
      <c r="N156" s="68">
        <f t="shared" si="217"/>
        <v>0</v>
      </c>
      <c r="O156" s="99" t="str">
        <f t="shared" si="217"/>
        <v/>
      </c>
      <c r="P156" s="68">
        <f>SUM(P153:P155)</f>
        <v>9</v>
      </c>
      <c r="Q156" s="8"/>
    </row>
    <row r="157" ht="15.75" customHeight="1">
      <c r="A157" s="151"/>
      <c r="B157" s="87"/>
      <c r="C157" s="80">
        <f>((C156*1)+(D156*2)+(E156*3)+(F156*4))/12</f>
        <v>0.75</v>
      </c>
      <c r="D157" s="36"/>
      <c r="E157" s="36"/>
      <c r="F157" s="47"/>
      <c r="G157" s="102"/>
      <c r="H157" s="68"/>
      <c r="I157" s="109"/>
      <c r="J157" s="110"/>
      <c r="K157" s="83">
        <f>((K156*1)+(L156*2)+(M156*3)+(N156*4))/12</f>
        <v>0.75</v>
      </c>
      <c r="L157" s="36"/>
      <c r="M157" s="36"/>
      <c r="N157" s="47"/>
      <c r="O157" s="111"/>
      <c r="P157" s="112"/>
      <c r="Q157" s="152"/>
    </row>
    <row r="158" ht="15.0" customHeight="1">
      <c r="A158" s="113" t="s">
        <v>46</v>
      </c>
      <c r="B158" s="22"/>
      <c r="C158" s="78">
        <f t="shared" ref="C158:F158" si="218">SUM(C156+C151+C146+C140)</f>
        <v>0</v>
      </c>
      <c r="D158" s="78">
        <f t="shared" si="218"/>
        <v>1</v>
      </c>
      <c r="E158" s="78">
        <f t="shared" si="218"/>
        <v>12</v>
      </c>
      <c r="F158" s="78">
        <f t="shared" si="218"/>
        <v>1</v>
      </c>
      <c r="G158" s="114"/>
      <c r="H158" s="78">
        <f>SUM(H156+H151+H146+H140)</f>
        <v>27</v>
      </c>
      <c r="I158" s="113" t="s">
        <v>46</v>
      </c>
      <c r="J158" s="22"/>
      <c r="K158" s="78">
        <f t="shared" ref="K158:N158" si="219">SUM(K156+K151+K146+K140)</f>
        <v>0</v>
      </c>
      <c r="L158" s="78">
        <f t="shared" si="219"/>
        <v>1</v>
      </c>
      <c r="M158" s="78">
        <f t="shared" si="219"/>
        <v>12</v>
      </c>
      <c r="N158" s="78">
        <f t="shared" si="219"/>
        <v>1</v>
      </c>
      <c r="O158" s="115"/>
    </row>
    <row r="159" ht="15.0" customHeight="1">
      <c r="B159" s="116"/>
      <c r="C159" s="117">
        <f>(C158)/(C158+D158+E158+F158)</f>
        <v>0</v>
      </c>
      <c r="D159" s="117">
        <f>(D158)/(C158+D158+E158+F158)</f>
        <v>0.07142857143</v>
      </c>
      <c r="E159" s="117">
        <f>(E158)/(C158+D158+E158+F158)</f>
        <v>0.8571428571</v>
      </c>
      <c r="F159" s="117">
        <f>(F158)/(C158+D158+E158+F158)</f>
        <v>0.07142857143</v>
      </c>
      <c r="G159" s="8"/>
      <c r="H159" s="19"/>
      <c r="J159" s="116"/>
      <c r="K159" s="117">
        <f>(K158)/(K158+L158+M158+N158)</f>
        <v>0</v>
      </c>
      <c r="L159" s="117">
        <f>(L158)/(K158+L158+M158+N158)</f>
        <v>0.07142857143</v>
      </c>
      <c r="M159" s="117">
        <f>(M158)/(K158+L158+M158+N158)</f>
        <v>0.8571428571</v>
      </c>
      <c r="N159" s="117">
        <f>(N158)/(K158+L158+M158+N158)</f>
        <v>0.07142857143</v>
      </c>
      <c r="O159" s="115"/>
    </row>
    <row r="160" ht="21.0" customHeight="1">
      <c r="B160" s="116"/>
      <c r="C160" s="80">
        <f>((C159*1)+(D159*2)+(E159*3)+(F159*4))/4</f>
        <v>0.75</v>
      </c>
      <c r="D160" s="36"/>
      <c r="E160" s="36"/>
      <c r="F160" s="47"/>
      <c r="G160" s="153"/>
      <c r="J160" s="116"/>
      <c r="K160" s="83">
        <f>((K159*1)+(L159*2)+(M159*3)+(N159*4))/4</f>
        <v>0.75</v>
      </c>
      <c r="L160" s="36"/>
      <c r="M160" s="36"/>
      <c r="N160" s="47"/>
      <c r="O160" s="115"/>
    </row>
    <row r="161" ht="15.75" customHeight="1">
      <c r="A161" s="39" t="str">
        <f t="shared" ref="A161:A162" si="220">A1</f>
        <v>COLEGIO VÍCTOR FÉLIX GÓMEZ NOVA</v>
      </c>
      <c r="O161" s="115"/>
    </row>
    <row r="162" ht="15.75" customHeight="1">
      <c r="A162" s="39" t="str">
        <f t="shared" si="220"/>
        <v>PROCESO DE AUTOEVALUACIÓN INSTITUCIONAL AÑO 2023</v>
      </c>
      <c r="O162" s="115"/>
    </row>
    <row r="163" ht="15.75" customHeight="1">
      <c r="A163" s="39"/>
      <c r="B163" s="154"/>
      <c r="C163" s="39"/>
      <c r="D163" s="39"/>
      <c r="E163" s="39"/>
      <c r="F163" s="39"/>
      <c r="G163" s="154"/>
      <c r="H163" s="39"/>
      <c r="O163" s="115"/>
    </row>
    <row r="164" ht="15.75" customHeight="1">
      <c r="A164" s="59" t="s">
        <v>124</v>
      </c>
      <c r="B164" s="2"/>
      <c r="C164" s="2"/>
      <c r="D164" s="2"/>
      <c r="E164" s="2"/>
      <c r="F164" s="2"/>
      <c r="G164" s="2"/>
      <c r="H164" s="2"/>
      <c r="O164" s="115"/>
    </row>
    <row r="165" ht="15.75" customHeight="1">
      <c r="A165" s="59" t="s">
        <v>125</v>
      </c>
      <c r="B165" s="2"/>
      <c r="C165" s="2"/>
      <c r="D165" s="2"/>
      <c r="E165" s="2"/>
      <c r="F165" s="2"/>
      <c r="G165" s="2"/>
      <c r="H165" s="2"/>
      <c r="O165" s="115"/>
    </row>
    <row r="166" ht="15.75" customHeight="1">
      <c r="A166" s="155" t="s">
        <v>126</v>
      </c>
      <c r="B166" s="22"/>
      <c r="C166" s="61" t="s">
        <v>134</v>
      </c>
      <c r="D166" s="36"/>
      <c r="E166" s="36"/>
      <c r="F166" s="47"/>
      <c r="G166" s="156" t="s">
        <v>262</v>
      </c>
      <c r="H166" s="157" t="s">
        <v>48</v>
      </c>
      <c r="I166" s="158"/>
      <c r="J166" s="159"/>
      <c r="O166" s="115"/>
    </row>
    <row r="167" ht="15.0" customHeight="1">
      <c r="A167" s="23"/>
      <c r="B167" s="24"/>
      <c r="C167" s="160" t="s">
        <v>263</v>
      </c>
      <c r="D167" s="160" t="s">
        <v>264</v>
      </c>
      <c r="E167" s="160" t="s">
        <v>265</v>
      </c>
      <c r="F167" s="160" t="s">
        <v>266</v>
      </c>
      <c r="G167" s="161" t="s">
        <v>267</v>
      </c>
      <c r="H167" s="162" t="s">
        <v>49</v>
      </c>
      <c r="O167" s="115"/>
    </row>
    <row r="168" ht="25.5" customHeight="1">
      <c r="A168" s="163" t="s">
        <v>0</v>
      </c>
      <c r="B168" s="47"/>
      <c r="C168" s="164">
        <f t="shared" ref="C168:F168" si="221">C55</f>
        <v>1</v>
      </c>
      <c r="D168" s="164">
        <f t="shared" si="221"/>
        <v>9</v>
      </c>
      <c r="E168" s="164">
        <f t="shared" si="221"/>
        <v>14</v>
      </c>
      <c r="F168" s="164">
        <f t="shared" si="221"/>
        <v>10</v>
      </c>
      <c r="G168" s="165">
        <f t="shared" ref="G168:G177" si="223">SUM(C168+D168+E168+F168)</f>
        <v>34</v>
      </c>
      <c r="H168" s="164">
        <f>H55</f>
        <v>63</v>
      </c>
      <c r="O168" s="115"/>
    </row>
    <row r="169" ht="16.5" customHeight="1">
      <c r="A169" s="166" t="s">
        <v>129</v>
      </c>
      <c r="B169" s="47"/>
      <c r="C169" s="167">
        <f t="shared" ref="C169:F169" si="222">C56</f>
        <v>0.02941176471</v>
      </c>
      <c r="D169" s="167">
        <f t="shared" si="222"/>
        <v>0.2647058824</v>
      </c>
      <c r="E169" s="167">
        <f t="shared" si="222"/>
        <v>0.4117647059</v>
      </c>
      <c r="F169" s="167">
        <f t="shared" si="222"/>
        <v>0.2941176471</v>
      </c>
      <c r="G169" s="168">
        <f t="shared" si="223"/>
        <v>1</v>
      </c>
      <c r="H169" s="169"/>
      <c r="O169" s="115"/>
    </row>
    <row r="170" ht="23.25" customHeight="1">
      <c r="A170" s="163" t="s">
        <v>47</v>
      </c>
      <c r="B170" s="47"/>
      <c r="C170" s="164">
        <f t="shared" ref="C170:F170" si="224">C88</f>
        <v>0</v>
      </c>
      <c r="D170" s="164">
        <f t="shared" si="224"/>
        <v>7</v>
      </c>
      <c r="E170" s="164">
        <f t="shared" si="224"/>
        <v>8</v>
      </c>
      <c r="F170" s="164">
        <f t="shared" si="224"/>
        <v>4</v>
      </c>
      <c r="G170" s="165">
        <f t="shared" si="223"/>
        <v>19</v>
      </c>
      <c r="H170" s="164">
        <f>H88</f>
        <v>47</v>
      </c>
      <c r="O170" s="115"/>
    </row>
    <row r="171" ht="16.5" customHeight="1">
      <c r="A171" s="166" t="s">
        <v>129</v>
      </c>
      <c r="B171" s="47"/>
      <c r="C171" s="167">
        <f t="shared" ref="C171:F171" si="225">C89</f>
        <v>0</v>
      </c>
      <c r="D171" s="167">
        <f t="shared" si="225"/>
        <v>0.3684210526</v>
      </c>
      <c r="E171" s="167">
        <f t="shared" si="225"/>
        <v>0.4210526316</v>
      </c>
      <c r="F171" s="167">
        <f t="shared" si="225"/>
        <v>0.2105263158</v>
      </c>
      <c r="G171" s="168">
        <f t="shared" si="223"/>
        <v>1</v>
      </c>
      <c r="H171" s="169"/>
      <c r="O171" s="115"/>
    </row>
    <row r="172" ht="25.5" customHeight="1">
      <c r="A172" s="163" t="s">
        <v>73</v>
      </c>
      <c r="B172" s="47"/>
      <c r="C172" s="164">
        <f t="shared" ref="C172:F172" si="226">C130</f>
        <v>9</v>
      </c>
      <c r="D172" s="164">
        <f t="shared" si="226"/>
        <v>3</v>
      </c>
      <c r="E172" s="164">
        <f t="shared" si="226"/>
        <v>4</v>
      </c>
      <c r="F172" s="164">
        <f t="shared" si="226"/>
        <v>10</v>
      </c>
      <c r="G172" s="165">
        <f t="shared" si="223"/>
        <v>26</v>
      </c>
      <c r="H172" s="164">
        <f>H130</f>
        <v>50</v>
      </c>
      <c r="O172" s="115"/>
    </row>
    <row r="173" ht="18.0" customHeight="1">
      <c r="A173" s="166" t="s">
        <v>129</v>
      </c>
      <c r="B173" s="47"/>
      <c r="C173" s="167">
        <f t="shared" ref="C173:F173" si="227">C131</f>
        <v>0.3461538462</v>
      </c>
      <c r="D173" s="167">
        <f t="shared" si="227"/>
        <v>0.1153846154</v>
      </c>
      <c r="E173" s="167">
        <f t="shared" si="227"/>
        <v>0.1538461538</v>
      </c>
      <c r="F173" s="167">
        <f t="shared" si="227"/>
        <v>0.3846153846</v>
      </c>
      <c r="G173" s="168">
        <f t="shared" si="223"/>
        <v>1</v>
      </c>
      <c r="H173" s="169"/>
      <c r="O173" s="115"/>
    </row>
    <row r="174" ht="26.25" customHeight="1">
      <c r="A174" s="170" t="s">
        <v>105</v>
      </c>
      <c r="B174" s="47"/>
      <c r="C174" s="164">
        <f t="shared" ref="C174:F174" si="228">C158</f>
        <v>0</v>
      </c>
      <c r="D174" s="164">
        <f t="shared" si="228"/>
        <v>1</v>
      </c>
      <c r="E174" s="164">
        <f t="shared" si="228"/>
        <v>12</v>
      </c>
      <c r="F174" s="164">
        <f t="shared" si="228"/>
        <v>1</v>
      </c>
      <c r="G174" s="165">
        <f t="shared" si="223"/>
        <v>14</v>
      </c>
      <c r="H174" s="164">
        <f>H158</f>
        <v>27</v>
      </c>
      <c r="O174" s="115"/>
    </row>
    <row r="175" ht="17.25" customHeight="1">
      <c r="A175" s="171" t="s">
        <v>129</v>
      </c>
      <c r="B175" s="47"/>
      <c r="C175" s="167">
        <f t="shared" ref="C175:F175" si="229">C159</f>
        <v>0</v>
      </c>
      <c r="D175" s="167">
        <f t="shared" si="229"/>
        <v>0.07142857143</v>
      </c>
      <c r="E175" s="167">
        <f t="shared" si="229"/>
        <v>0.8571428571</v>
      </c>
      <c r="F175" s="167">
        <f t="shared" si="229"/>
        <v>0.07142857143</v>
      </c>
      <c r="G175" s="168">
        <f t="shared" si="223"/>
        <v>1</v>
      </c>
      <c r="H175" s="169"/>
      <c r="O175" s="115"/>
    </row>
    <row r="176" ht="29.25" customHeight="1">
      <c r="A176" s="50" t="s">
        <v>130</v>
      </c>
      <c r="B176" s="47"/>
      <c r="C176" s="164">
        <f t="shared" ref="C176:F176" si="230">SUM(C174+C172+C170+C168)</f>
        <v>10</v>
      </c>
      <c r="D176" s="164">
        <f t="shared" si="230"/>
        <v>20</v>
      </c>
      <c r="E176" s="164">
        <f t="shared" si="230"/>
        <v>38</v>
      </c>
      <c r="F176" s="164">
        <f t="shared" si="230"/>
        <v>25</v>
      </c>
      <c r="G176" s="165">
        <f t="shared" si="223"/>
        <v>93</v>
      </c>
      <c r="H176" s="164">
        <f>SUM(H174+H172+H170+H168)</f>
        <v>187</v>
      </c>
      <c r="O176" s="115"/>
    </row>
    <row r="177" ht="17.25" customHeight="1">
      <c r="A177" s="172" t="s">
        <v>129</v>
      </c>
      <c r="B177" s="47"/>
      <c r="C177" s="167">
        <f t="shared" ref="C177:F177" si="231">SUM(C175+C173+C171+C169)/4</f>
        <v>0.09389140271</v>
      </c>
      <c r="D177" s="167">
        <f t="shared" si="231"/>
        <v>0.2049850304</v>
      </c>
      <c r="E177" s="167">
        <f t="shared" si="231"/>
        <v>0.4609515871</v>
      </c>
      <c r="F177" s="167">
        <f t="shared" si="231"/>
        <v>0.2401719797</v>
      </c>
      <c r="G177" s="168">
        <f t="shared" si="223"/>
        <v>1</v>
      </c>
      <c r="H177" s="19"/>
      <c r="O177" s="115"/>
    </row>
    <row r="178" ht="16.5" customHeight="1">
      <c r="B178" s="118"/>
      <c r="G178" s="118"/>
      <c r="O178" s="115"/>
    </row>
    <row r="179" ht="15.75" customHeight="1">
      <c r="A179" s="173" t="s">
        <v>126</v>
      </c>
      <c r="B179" s="174"/>
      <c r="C179" s="61" t="s">
        <v>134</v>
      </c>
      <c r="D179" s="36"/>
      <c r="E179" s="36"/>
      <c r="F179" s="47"/>
      <c r="G179" s="175" t="s">
        <v>268</v>
      </c>
      <c r="H179" s="47"/>
      <c r="O179" s="115"/>
    </row>
    <row r="180" ht="15.0" customHeight="1">
      <c r="A180" s="176"/>
      <c r="B180" s="24"/>
      <c r="C180" s="177" t="s">
        <v>269</v>
      </c>
      <c r="D180" s="177" t="s">
        <v>270</v>
      </c>
      <c r="E180" s="177" t="s">
        <v>271</v>
      </c>
      <c r="F180" s="177" t="s">
        <v>272</v>
      </c>
      <c r="G180" s="175" t="s">
        <v>267</v>
      </c>
      <c r="H180" s="47"/>
      <c r="O180" s="115"/>
    </row>
    <row r="181" ht="24.0" customHeight="1">
      <c r="A181" s="163" t="s">
        <v>0</v>
      </c>
      <c r="B181" s="47"/>
      <c r="C181" s="19">
        <v>34.0</v>
      </c>
      <c r="D181" s="19">
        <v>68.0</v>
      </c>
      <c r="E181" s="19">
        <v>102.0</v>
      </c>
      <c r="F181" s="19">
        <v>136.0</v>
      </c>
      <c r="G181" s="118"/>
      <c r="O181" s="115"/>
    </row>
    <row r="182" ht="24.0" customHeight="1">
      <c r="A182" s="163" t="s">
        <v>47</v>
      </c>
      <c r="B182" s="47"/>
      <c r="C182" s="19">
        <v>19.0</v>
      </c>
      <c r="D182" s="19">
        <v>38.0</v>
      </c>
      <c r="E182" s="19">
        <v>57.0</v>
      </c>
      <c r="F182" s="19">
        <v>76.0</v>
      </c>
      <c r="G182" s="118"/>
      <c r="O182" s="115"/>
    </row>
    <row r="183" ht="29.25" customHeight="1">
      <c r="A183" s="163" t="s">
        <v>73</v>
      </c>
      <c r="B183" s="47"/>
      <c r="C183" s="19">
        <v>26.0</v>
      </c>
      <c r="D183" s="19">
        <v>52.0</v>
      </c>
      <c r="E183" s="19">
        <v>78.0</v>
      </c>
      <c r="F183" s="19">
        <v>104.0</v>
      </c>
      <c r="G183" s="118"/>
      <c r="O183" s="115"/>
    </row>
    <row r="184" ht="27.0" customHeight="1">
      <c r="A184" s="170" t="s">
        <v>105</v>
      </c>
      <c r="B184" s="47"/>
      <c r="C184" s="19">
        <v>14.0</v>
      </c>
      <c r="D184" s="19">
        <v>28.0</v>
      </c>
      <c r="E184" s="19">
        <v>42.0</v>
      </c>
      <c r="F184" s="19">
        <v>56.0</v>
      </c>
      <c r="G184" s="118"/>
      <c r="O184" s="115"/>
    </row>
    <row r="185" ht="15.75" customHeight="1">
      <c r="A185" s="50" t="s">
        <v>273</v>
      </c>
      <c r="B185" s="47"/>
      <c r="C185" s="19">
        <f t="shared" ref="C185:F185" si="232">SUM(C181:C184)</f>
        <v>93</v>
      </c>
      <c r="D185" s="19">
        <f t="shared" si="232"/>
        <v>186</v>
      </c>
      <c r="E185" s="19">
        <f t="shared" si="232"/>
        <v>279</v>
      </c>
      <c r="F185" s="19">
        <f t="shared" si="232"/>
        <v>372</v>
      </c>
      <c r="G185" s="118"/>
      <c r="O185" s="115"/>
    </row>
    <row r="186" ht="15.75" customHeight="1">
      <c r="A186" s="39" t="str">
        <f t="shared" ref="A186:A187" si="233">A1</f>
        <v>COLEGIO VÍCTOR FÉLIX GÓMEZ NOVA</v>
      </c>
      <c r="O186" s="115"/>
    </row>
    <row r="187" ht="15.75" customHeight="1">
      <c r="A187" s="39" t="str">
        <f t="shared" si="233"/>
        <v>PROCESO DE AUTOEVALUACIÓN INSTITUCIONAL AÑO 2023</v>
      </c>
      <c r="O187" s="115"/>
    </row>
    <row r="188" ht="15.75" customHeight="1">
      <c r="B188" s="118"/>
      <c r="G188" s="118"/>
      <c r="O188" s="115"/>
    </row>
    <row r="189" ht="15.75" customHeight="1">
      <c r="A189" s="59" t="s">
        <v>124</v>
      </c>
      <c r="B189" s="2"/>
      <c r="C189" s="2"/>
      <c r="D189" s="2"/>
      <c r="E189" s="2"/>
      <c r="F189" s="2"/>
      <c r="G189" s="2"/>
      <c r="H189" s="2"/>
      <c r="O189" s="115"/>
    </row>
    <row r="190" ht="15.75" customHeight="1">
      <c r="A190" s="59" t="s">
        <v>125</v>
      </c>
      <c r="B190" s="2"/>
      <c r="C190" s="2"/>
      <c r="D190" s="2"/>
      <c r="E190" s="2"/>
      <c r="F190" s="2"/>
      <c r="G190" s="2"/>
      <c r="H190" s="2"/>
      <c r="O190" s="115"/>
    </row>
    <row r="191" ht="15.75" customHeight="1">
      <c r="B191" s="118"/>
      <c r="G191" s="118"/>
      <c r="O191" s="115"/>
    </row>
    <row r="192" ht="15.75" customHeight="1">
      <c r="A192" s="173" t="s">
        <v>126</v>
      </c>
      <c r="B192" s="174"/>
      <c r="C192" s="61" t="s">
        <v>134</v>
      </c>
      <c r="D192" s="36"/>
      <c r="E192" s="36"/>
      <c r="F192" s="47"/>
      <c r="G192" s="156" t="s">
        <v>262</v>
      </c>
      <c r="H192" s="6" t="s">
        <v>129</v>
      </c>
      <c r="O192" s="115"/>
    </row>
    <row r="193" ht="15.75" customHeight="1">
      <c r="A193" s="176"/>
      <c r="B193" s="24"/>
      <c r="C193" s="177" t="s">
        <v>269</v>
      </c>
      <c r="D193" s="177" t="s">
        <v>270</v>
      </c>
      <c r="E193" s="177" t="s">
        <v>271</v>
      </c>
      <c r="F193" s="177" t="s">
        <v>272</v>
      </c>
      <c r="G193" s="156" t="s">
        <v>267</v>
      </c>
      <c r="H193" s="8"/>
      <c r="O193" s="115"/>
    </row>
    <row r="194" ht="15.75" customHeight="1">
      <c r="A194" s="163" t="s">
        <v>0</v>
      </c>
      <c r="B194" s="47"/>
      <c r="C194" s="164">
        <f>C55*1</f>
        <v>1</v>
      </c>
      <c r="D194" s="164">
        <f>D55*2</f>
        <v>18</v>
      </c>
      <c r="E194" s="164">
        <f>E55*3</f>
        <v>42</v>
      </c>
      <c r="F194" s="164">
        <f>F55*4</f>
        <v>40</v>
      </c>
      <c r="G194" s="165">
        <f>SUM(C194+D194+E194+F194)</f>
        <v>101</v>
      </c>
      <c r="H194" s="178">
        <f>G195</f>
        <v>0.7426470588</v>
      </c>
      <c r="O194" s="115"/>
    </row>
    <row r="195" ht="15.75" customHeight="1">
      <c r="A195" s="166" t="s">
        <v>129</v>
      </c>
      <c r="B195" s="47"/>
      <c r="C195" s="167">
        <f t="shared" ref="C195:F195" si="234">C56</f>
        <v>0.02941176471</v>
      </c>
      <c r="D195" s="167">
        <f t="shared" si="234"/>
        <v>0.2647058824</v>
      </c>
      <c r="E195" s="167">
        <f t="shared" si="234"/>
        <v>0.4117647059</v>
      </c>
      <c r="F195" s="167">
        <f t="shared" si="234"/>
        <v>0.2941176471</v>
      </c>
      <c r="G195" s="179">
        <f>AVERAGE(G194)/F181</f>
        <v>0.7426470588</v>
      </c>
      <c r="H195" s="180"/>
      <c r="O195" s="115"/>
    </row>
    <row r="196" ht="15.75" customHeight="1">
      <c r="A196" s="163" t="s">
        <v>47</v>
      </c>
      <c r="B196" s="47"/>
      <c r="C196" s="164">
        <f>C88*1</f>
        <v>0</v>
      </c>
      <c r="D196" s="164">
        <f>D88*2</f>
        <v>14</v>
      </c>
      <c r="E196" s="164">
        <f>E88*3</f>
        <v>24</v>
      </c>
      <c r="F196" s="164">
        <f>F88*4</f>
        <v>16</v>
      </c>
      <c r="G196" s="165">
        <f>SUM(C196+D196+E196+F196)</f>
        <v>54</v>
      </c>
      <c r="H196" s="178">
        <f>G197</f>
        <v>0.7105263158</v>
      </c>
      <c r="O196" s="115"/>
    </row>
    <row r="197" ht="15.75" customHeight="1">
      <c r="A197" s="166" t="s">
        <v>129</v>
      </c>
      <c r="B197" s="47"/>
      <c r="C197" s="167">
        <f t="shared" ref="C197:F197" si="235">C89</f>
        <v>0</v>
      </c>
      <c r="D197" s="167">
        <f t="shared" si="235"/>
        <v>0.3684210526</v>
      </c>
      <c r="E197" s="167">
        <f t="shared" si="235"/>
        <v>0.4210526316</v>
      </c>
      <c r="F197" s="167">
        <f t="shared" si="235"/>
        <v>0.2105263158</v>
      </c>
      <c r="G197" s="179">
        <f>AVERAGE(G196)/F182</f>
        <v>0.7105263158</v>
      </c>
      <c r="H197" s="180"/>
      <c r="O197" s="115"/>
    </row>
    <row r="198" ht="15.75" customHeight="1">
      <c r="A198" s="163" t="s">
        <v>73</v>
      </c>
      <c r="B198" s="47"/>
      <c r="C198" s="164">
        <f>C130*1</f>
        <v>9</v>
      </c>
      <c r="D198" s="164">
        <f>D130*2</f>
        <v>6</v>
      </c>
      <c r="E198" s="164">
        <f>E130*3</f>
        <v>12</v>
      </c>
      <c r="F198" s="164">
        <f>F130*4</f>
        <v>40</v>
      </c>
      <c r="G198" s="165">
        <f>SUM(C198+D198+E198+F198)</f>
        <v>67</v>
      </c>
      <c r="H198" s="178">
        <f>G199</f>
        <v>0.6442307692</v>
      </c>
      <c r="O198" s="115"/>
    </row>
    <row r="199" ht="15.75" customHeight="1">
      <c r="A199" s="166" t="s">
        <v>129</v>
      </c>
      <c r="B199" s="47"/>
      <c r="C199" s="167">
        <f t="shared" ref="C199:F199" si="236">C131</f>
        <v>0.3461538462</v>
      </c>
      <c r="D199" s="167">
        <f t="shared" si="236"/>
        <v>0.1153846154</v>
      </c>
      <c r="E199" s="167">
        <f t="shared" si="236"/>
        <v>0.1538461538</v>
      </c>
      <c r="F199" s="167">
        <f t="shared" si="236"/>
        <v>0.3846153846</v>
      </c>
      <c r="G199" s="179">
        <f>AVERAGE(G198)/F183</f>
        <v>0.6442307692</v>
      </c>
      <c r="H199" s="180"/>
      <c r="O199" s="115"/>
    </row>
    <row r="200" ht="15.75" customHeight="1">
      <c r="A200" s="170" t="s">
        <v>105</v>
      </c>
      <c r="B200" s="47"/>
      <c r="C200" s="164">
        <f>C158*1</f>
        <v>0</v>
      </c>
      <c r="D200" s="164">
        <f>D158*2</f>
        <v>2</v>
      </c>
      <c r="E200" s="164">
        <f>E158*3</f>
        <v>36</v>
      </c>
      <c r="F200" s="164">
        <f>F158*4</f>
        <v>4</v>
      </c>
      <c r="G200" s="165">
        <f>SUM(C200+D200+E200+F200)</f>
        <v>42</v>
      </c>
      <c r="H200" s="178">
        <f>G201</f>
        <v>0.75</v>
      </c>
      <c r="O200" s="115"/>
    </row>
    <row r="201" ht="15.75" customHeight="1">
      <c r="A201" s="171" t="s">
        <v>129</v>
      </c>
      <c r="B201" s="47"/>
      <c r="C201" s="167">
        <f t="shared" ref="C201:F201" si="237">C159</f>
        <v>0</v>
      </c>
      <c r="D201" s="167">
        <f t="shared" si="237"/>
        <v>0.07142857143</v>
      </c>
      <c r="E201" s="167">
        <f t="shared" si="237"/>
        <v>0.8571428571</v>
      </c>
      <c r="F201" s="167">
        <f t="shared" si="237"/>
        <v>0.07142857143</v>
      </c>
      <c r="G201" s="179">
        <f>AVERAGE(G200)/F184</f>
        <v>0.75</v>
      </c>
      <c r="H201" s="180"/>
      <c r="O201" s="115"/>
    </row>
    <row r="202" ht="15.75" customHeight="1">
      <c r="A202" s="50" t="s">
        <v>130</v>
      </c>
      <c r="B202" s="47"/>
      <c r="C202" s="164">
        <f>SUM(C194+C196+C198+C200)</f>
        <v>10</v>
      </c>
      <c r="D202" s="164">
        <f t="shared" ref="D202:F202" si="238">SUM(D200+D198+D196+D194)</f>
        <v>40</v>
      </c>
      <c r="E202" s="164">
        <f t="shared" si="238"/>
        <v>114</v>
      </c>
      <c r="F202" s="164">
        <f t="shared" si="238"/>
        <v>100</v>
      </c>
      <c r="G202" s="165">
        <f>SUM(C202+D202+E202+F202)</f>
        <v>264</v>
      </c>
      <c r="H202" s="178">
        <f>G203</f>
        <v>0.7096774194</v>
      </c>
      <c r="O202" s="115"/>
    </row>
    <row r="203" ht="15.75" customHeight="1">
      <c r="A203" s="172" t="s">
        <v>129</v>
      </c>
      <c r="B203" s="47"/>
      <c r="C203" s="167">
        <f t="shared" ref="C203:F203" si="239">SUM(C201+C199+C197+C195)/4</f>
        <v>0.09389140271</v>
      </c>
      <c r="D203" s="167">
        <f t="shared" si="239"/>
        <v>0.2049850304</v>
      </c>
      <c r="E203" s="167">
        <f t="shared" si="239"/>
        <v>0.4609515871</v>
      </c>
      <c r="F203" s="167">
        <f t="shared" si="239"/>
        <v>0.2401719797</v>
      </c>
      <c r="G203" s="181">
        <f>AVERAGE(G202)/F185</f>
        <v>0.7096774194</v>
      </c>
      <c r="H203" s="180"/>
      <c r="O203" s="115"/>
    </row>
    <row r="204" ht="15.75" customHeight="1">
      <c r="B204" s="118"/>
      <c r="G204" s="118"/>
      <c r="O204" s="115"/>
    </row>
    <row r="205" ht="38.25" customHeight="1">
      <c r="A205" s="182" t="s">
        <v>274</v>
      </c>
      <c r="B205" s="182" t="s">
        <v>275</v>
      </c>
      <c r="C205" s="183" t="s">
        <v>276</v>
      </c>
      <c r="D205" s="184"/>
      <c r="E205" s="184"/>
      <c r="F205" s="185"/>
      <c r="G205" s="182" t="s">
        <v>277</v>
      </c>
      <c r="H205" s="186" t="s">
        <v>278</v>
      </c>
      <c r="O205" s="115"/>
    </row>
    <row r="206" ht="25.5" customHeight="1">
      <c r="A206" s="187" t="s">
        <v>0</v>
      </c>
      <c r="B206" s="188">
        <f>G194</f>
        <v>101</v>
      </c>
      <c r="C206" s="189">
        <f>G168*4</f>
        <v>136</v>
      </c>
      <c r="D206" s="5"/>
      <c r="E206" s="5"/>
      <c r="F206" s="58"/>
      <c r="G206" s="190">
        <f t="shared" ref="G206:G210" si="240">(C206-B206)</f>
        <v>35</v>
      </c>
      <c r="H206" s="191">
        <f t="shared" ref="H206:H210" si="241">(G206)/C206</f>
        <v>0.2573529412</v>
      </c>
      <c r="O206" s="115"/>
    </row>
    <row r="207" ht="24.0" customHeight="1">
      <c r="A207" s="192" t="s">
        <v>47</v>
      </c>
      <c r="B207" s="193">
        <f>G196</f>
        <v>54</v>
      </c>
      <c r="C207" s="194">
        <f>G170*4</f>
        <v>76</v>
      </c>
      <c r="D207" s="36"/>
      <c r="E207" s="36"/>
      <c r="F207" s="47"/>
      <c r="G207" s="195">
        <f t="shared" si="240"/>
        <v>22</v>
      </c>
      <c r="H207" s="196">
        <f t="shared" si="241"/>
        <v>0.2894736842</v>
      </c>
      <c r="O207" s="115"/>
    </row>
    <row r="208" ht="36.75" customHeight="1">
      <c r="A208" s="192" t="s">
        <v>73</v>
      </c>
      <c r="B208" s="193">
        <f>G198</f>
        <v>67</v>
      </c>
      <c r="C208" s="194">
        <f>G172*4</f>
        <v>104</v>
      </c>
      <c r="D208" s="36"/>
      <c r="E208" s="36"/>
      <c r="F208" s="47"/>
      <c r="G208" s="195">
        <f t="shared" si="240"/>
        <v>37</v>
      </c>
      <c r="H208" s="196">
        <f t="shared" si="241"/>
        <v>0.3557692308</v>
      </c>
      <c r="O208" s="115"/>
    </row>
    <row r="209" ht="27.0" customHeight="1">
      <c r="A209" s="197" t="s">
        <v>105</v>
      </c>
      <c r="B209" s="193">
        <f>G200</f>
        <v>42</v>
      </c>
      <c r="C209" s="194">
        <f>H174*4</f>
        <v>108</v>
      </c>
      <c r="D209" s="36"/>
      <c r="E209" s="36"/>
      <c r="F209" s="47"/>
      <c r="G209" s="195">
        <f t="shared" si="240"/>
        <v>66</v>
      </c>
      <c r="H209" s="196">
        <f t="shared" si="241"/>
        <v>0.6111111111</v>
      </c>
      <c r="O209" s="115"/>
    </row>
    <row r="210" ht="15.75" customHeight="1">
      <c r="A210" s="197" t="s">
        <v>279</v>
      </c>
      <c r="B210" s="198">
        <f t="shared" ref="B210:C210" si="242">SUM(B206:B209)</f>
        <v>264</v>
      </c>
      <c r="C210" s="199">
        <f t="shared" si="242"/>
        <v>424</v>
      </c>
      <c r="D210" s="36"/>
      <c r="E210" s="36"/>
      <c r="F210" s="47"/>
      <c r="G210" s="200">
        <f t="shared" si="240"/>
        <v>160</v>
      </c>
      <c r="H210" s="201">
        <f t="shared" si="241"/>
        <v>0.3773584906</v>
      </c>
      <c r="O210" s="115"/>
    </row>
    <row r="211" ht="15.75" customHeight="1">
      <c r="B211" s="118"/>
      <c r="G211" s="118"/>
      <c r="H211" s="27"/>
      <c r="O211" s="115"/>
    </row>
    <row r="212" ht="15.75" customHeight="1">
      <c r="B212" s="118"/>
      <c r="G212" s="118"/>
      <c r="O212" s="115"/>
    </row>
    <row r="213" ht="15.75" customHeight="1">
      <c r="B213" s="118"/>
      <c r="G213" s="118"/>
      <c r="O213" s="115"/>
    </row>
    <row r="214" ht="15.75" customHeight="1">
      <c r="B214" s="118"/>
      <c r="G214" s="118"/>
      <c r="O214" s="115"/>
    </row>
    <row r="215" ht="15.75" customHeight="1">
      <c r="B215" s="118"/>
      <c r="G215" s="118"/>
      <c r="O215" s="115"/>
    </row>
    <row r="216" ht="15.75" customHeight="1">
      <c r="B216" s="118"/>
      <c r="G216" s="118"/>
      <c r="O216" s="115"/>
    </row>
    <row r="217" ht="15.75" customHeight="1">
      <c r="B217" s="118"/>
      <c r="G217" s="118"/>
      <c r="O217" s="115"/>
    </row>
    <row r="218" ht="15.75" customHeight="1">
      <c r="B218" s="118"/>
      <c r="G218" s="118"/>
      <c r="O218" s="115"/>
    </row>
    <row r="219" ht="15.75" customHeight="1">
      <c r="B219" s="118"/>
      <c r="G219" s="118"/>
      <c r="O219" s="115"/>
    </row>
    <row r="220" ht="15.75" customHeight="1">
      <c r="B220" s="118"/>
      <c r="G220" s="118"/>
      <c r="O220" s="115"/>
    </row>
    <row r="221" ht="15.75" customHeight="1">
      <c r="B221" s="118"/>
      <c r="G221" s="118"/>
      <c r="O221" s="115"/>
    </row>
    <row r="222" ht="15.75" customHeight="1">
      <c r="B222" s="118"/>
      <c r="G222" s="118"/>
      <c r="O222" s="115"/>
    </row>
    <row r="223" ht="15.75" customHeight="1">
      <c r="B223" s="118"/>
      <c r="G223" s="118"/>
      <c r="O223" s="115"/>
    </row>
    <row r="224" ht="15.75" customHeight="1">
      <c r="B224" s="118"/>
      <c r="G224" s="118"/>
      <c r="O224" s="115"/>
    </row>
    <row r="225" ht="15.75" customHeight="1">
      <c r="B225" s="118"/>
      <c r="G225" s="118"/>
      <c r="O225" s="115"/>
    </row>
    <row r="226" ht="15.75" customHeight="1">
      <c r="B226" s="118"/>
      <c r="G226" s="118"/>
      <c r="O226" s="115"/>
    </row>
    <row r="227" ht="15.75" customHeight="1">
      <c r="B227" s="118"/>
      <c r="G227" s="118"/>
      <c r="O227" s="115"/>
    </row>
    <row r="228" ht="15.75" customHeight="1">
      <c r="B228" s="118"/>
      <c r="G228" s="118"/>
      <c r="O228" s="115"/>
    </row>
    <row r="229" ht="15.75" customHeight="1">
      <c r="B229" s="118"/>
      <c r="G229" s="118"/>
      <c r="O229" s="115"/>
    </row>
    <row r="230" ht="15.75" customHeight="1">
      <c r="B230" s="118"/>
      <c r="G230" s="118"/>
      <c r="O230" s="115"/>
    </row>
    <row r="231" ht="15.75" customHeight="1">
      <c r="B231" s="118"/>
      <c r="G231" s="118"/>
      <c r="O231" s="115"/>
    </row>
    <row r="232" ht="15.75" customHeight="1">
      <c r="B232" s="118"/>
      <c r="G232" s="118"/>
      <c r="O232" s="115"/>
    </row>
    <row r="233" ht="15.75" customHeight="1">
      <c r="B233" s="118"/>
      <c r="G233" s="118"/>
      <c r="O233" s="115"/>
    </row>
    <row r="234" ht="15.75" customHeight="1">
      <c r="B234" s="118"/>
      <c r="G234" s="118"/>
      <c r="O234" s="115"/>
    </row>
    <row r="235" ht="15.75" customHeight="1">
      <c r="B235" s="118"/>
      <c r="G235" s="118"/>
      <c r="O235" s="115"/>
    </row>
    <row r="236" ht="15.75" customHeight="1">
      <c r="B236" s="118"/>
      <c r="G236" s="118"/>
      <c r="O236" s="115"/>
    </row>
    <row r="237" ht="15.75" customHeight="1">
      <c r="B237" s="118"/>
      <c r="G237" s="118"/>
      <c r="O237" s="115"/>
    </row>
    <row r="238" ht="15.75" customHeight="1">
      <c r="B238" s="118"/>
      <c r="G238" s="118"/>
      <c r="O238" s="115"/>
    </row>
    <row r="239" ht="15.75" customHeight="1">
      <c r="B239" s="118"/>
      <c r="G239" s="118"/>
      <c r="O239" s="115"/>
    </row>
    <row r="240" ht="15.75" customHeight="1">
      <c r="B240" s="118"/>
      <c r="G240" s="118"/>
      <c r="O240" s="115"/>
    </row>
    <row r="241" ht="15.75" customHeight="1">
      <c r="B241" s="118"/>
      <c r="G241" s="118"/>
      <c r="O241" s="115"/>
    </row>
    <row r="242" ht="15.75" customHeight="1">
      <c r="B242" s="118"/>
      <c r="G242" s="118"/>
      <c r="O242" s="115"/>
    </row>
    <row r="243" ht="15.75" customHeight="1">
      <c r="B243" s="118"/>
      <c r="G243" s="118"/>
      <c r="O243" s="115"/>
    </row>
    <row r="244" ht="15.75" customHeight="1">
      <c r="B244" s="118"/>
      <c r="G244" s="118"/>
      <c r="O244" s="115"/>
    </row>
    <row r="245" ht="15.75" customHeight="1">
      <c r="B245" s="118"/>
      <c r="G245" s="118"/>
      <c r="O245" s="115"/>
    </row>
    <row r="246" ht="15.75" customHeight="1">
      <c r="B246" s="118"/>
      <c r="G246" s="118"/>
      <c r="O246" s="115"/>
    </row>
    <row r="247" ht="15.75" customHeight="1">
      <c r="B247" s="118"/>
      <c r="G247" s="118"/>
      <c r="O247" s="115"/>
    </row>
    <row r="248" ht="15.75" customHeight="1">
      <c r="B248" s="118"/>
      <c r="G248" s="118"/>
      <c r="O248" s="115"/>
    </row>
    <row r="249" ht="15.75" customHeight="1">
      <c r="B249" s="118"/>
      <c r="G249" s="118"/>
      <c r="O249" s="115"/>
    </row>
    <row r="250" ht="15.75" customHeight="1">
      <c r="B250" s="118"/>
      <c r="G250" s="118"/>
      <c r="O250" s="115"/>
    </row>
    <row r="251" ht="15.75" customHeight="1">
      <c r="B251" s="118"/>
      <c r="G251" s="118"/>
      <c r="O251" s="115"/>
    </row>
    <row r="252" ht="15.75" customHeight="1">
      <c r="B252" s="118"/>
      <c r="G252" s="118"/>
      <c r="O252" s="115"/>
    </row>
    <row r="253" ht="15.75" customHeight="1">
      <c r="B253" s="118"/>
      <c r="G253" s="118"/>
      <c r="O253" s="115"/>
    </row>
    <row r="254" ht="15.75" customHeight="1">
      <c r="B254" s="118"/>
      <c r="G254" s="118"/>
      <c r="O254" s="115"/>
    </row>
    <row r="255" ht="15.75" customHeight="1">
      <c r="B255" s="118"/>
      <c r="G255" s="118"/>
      <c r="O255" s="115"/>
    </row>
    <row r="256" ht="15.75" customHeight="1">
      <c r="B256" s="118"/>
      <c r="G256" s="118"/>
      <c r="O256" s="115"/>
    </row>
    <row r="257" ht="15.75" customHeight="1">
      <c r="B257" s="118"/>
      <c r="G257" s="118"/>
      <c r="O257" s="115"/>
    </row>
    <row r="258" ht="15.75" customHeight="1">
      <c r="B258" s="118"/>
      <c r="G258" s="118"/>
      <c r="O258" s="115"/>
    </row>
    <row r="259" ht="15.75" customHeight="1">
      <c r="B259" s="118"/>
      <c r="G259" s="118"/>
      <c r="O259" s="115"/>
    </row>
    <row r="260" ht="15.75" customHeight="1">
      <c r="B260" s="118"/>
      <c r="G260" s="118"/>
      <c r="O260" s="115"/>
    </row>
    <row r="261" ht="15.75" customHeight="1">
      <c r="B261" s="118"/>
      <c r="G261" s="118"/>
      <c r="O261" s="115"/>
    </row>
    <row r="262" ht="15.75" customHeight="1">
      <c r="B262" s="118"/>
      <c r="G262" s="118"/>
      <c r="O262" s="115"/>
    </row>
    <row r="263" ht="15.75" customHeight="1">
      <c r="B263" s="118"/>
      <c r="G263" s="118"/>
      <c r="O263" s="115"/>
    </row>
    <row r="264" ht="15.75" customHeight="1">
      <c r="B264" s="118"/>
      <c r="G264" s="118"/>
      <c r="O264" s="115"/>
    </row>
    <row r="265" ht="15.75" customHeight="1">
      <c r="B265" s="118"/>
      <c r="G265" s="118"/>
      <c r="O265" s="115"/>
    </row>
    <row r="266" ht="15.75" customHeight="1">
      <c r="B266" s="118"/>
      <c r="G266" s="118"/>
      <c r="O266" s="115"/>
    </row>
    <row r="267" ht="15.75" customHeight="1">
      <c r="B267" s="118"/>
      <c r="G267" s="118"/>
      <c r="O267" s="115"/>
    </row>
    <row r="268" ht="15.75" customHeight="1">
      <c r="B268" s="118"/>
      <c r="G268" s="118"/>
      <c r="O268" s="115"/>
    </row>
    <row r="269" ht="15.75" customHeight="1">
      <c r="B269" s="118"/>
      <c r="G269" s="118"/>
      <c r="O269" s="115"/>
    </row>
    <row r="270" ht="15.75" customHeight="1">
      <c r="B270" s="118"/>
      <c r="G270" s="118"/>
      <c r="O270" s="115"/>
    </row>
    <row r="271" ht="15.75" customHeight="1">
      <c r="B271" s="118"/>
      <c r="G271" s="118"/>
      <c r="O271" s="115"/>
    </row>
    <row r="272" ht="15.75" customHeight="1">
      <c r="B272" s="118"/>
      <c r="G272" s="118"/>
      <c r="O272" s="115"/>
    </row>
    <row r="273" ht="15.75" customHeight="1">
      <c r="B273" s="118"/>
      <c r="G273" s="118"/>
      <c r="O273" s="115"/>
    </row>
    <row r="274" ht="15.75" customHeight="1">
      <c r="B274" s="118"/>
      <c r="G274" s="118"/>
      <c r="O274" s="115"/>
    </row>
    <row r="275" ht="15.75" customHeight="1">
      <c r="B275" s="118"/>
      <c r="G275" s="118"/>
      <c r="O275" s="115"/>
    </row>
    <row r="276" ht="15.75" customHeight="1">
      <c r="B276" s="118"/>
      <c r="G276" s="118"/>
      <c r="O276" s="115"/>
    </row>
    <row r="277" ht="15.75" customHeight="1">
      <c r="B277" s="118"/>
      <c r="G277" s="118"/>
      <c r="O277" s="115"/>
    </row>
    <row r="278" ht="15.75" customHeight="1">
      <c r="B278" s="118"/>
      <c r="G278" s="118"/>
      <c r="O278" s="115"/>
    </row>
    <row r="279" ht="15.75" customHeight="1">
      <c r="B279" s="118"/>
      <c r="G279" s="118"/>
      <c r="O279" s="115"/>
    </row>
    <row r="280" ht="15.75" customHeight="1">
      <c r="B280" s="118"/>
      <c r="G280" s="118"/>
      <c r="O280" s="115"/>
    </row>
    <row r="281" ht="15.75" customHeight="1">
      <c r="B281" s="118"/>
      <c r="G281" s="118"/>
      <c r="O281" s="115"/>
    </row>
    <row r="282" ht="15.75" customHeight="1">
      <c r="B282" s="118"/>
      <c r="G282" s="118"/>
      <c r="O282" s="115"/>
    </row>
    <row r="283" ht="15.75" customHeight="1">
      <c r="B283" s="118"/>
      <c r="G283" s="118"/>
      <c r="O283" s="115"/>
    </row>
    <row r="284" ht="15.75" customHeight="1">
      <c r="B284" s="118"/>
      <c r="G284" s="118"/>
      <c r="O284" s="115"/>
    </row>
    <row r="285" ht="15.75" customHeight="1">
      <c r="B285" s="118"/>
      <c r="G285" s="118"/>
      <c r="O285" s="115"/>
    </row>
    <row r="286" ht="15.75" customHeight="1">
      <c r="B286" s="118"/>
      <c r="G286" s="118"/>
      <c r="O286" s="115"/>
    </row>
    <row r="287" ht="15.75" customHeight="1">
      <c r="B287" s="118"/>
      <c r="G287" s="118"/>
      <c r="O287" s="115"/>
    </row>
    <row r="288" ht="15.75" customHeight="1">
      <c r="B288" s="118"/>
      <c r="G288" s="118"/>
      <c r="O288" s="115"/>
    </row>
    <row r="289" ht="15.75" customHeight="1">
      <c r="B289" s="118"/>
      <c r="G289" s="118"/>
      <c r="O289" s="115"/>
    </row>
    <row r="290" ht="15.75" customHeight="1">
      <c r="B290" s="118"/>
      <c r="G290" s="118"/>
      <c r="O290" s="115"/>
    </row>
    <row r="291" ht="15.75" customHeight="1">
      <c r="B291" s="118"/>
      <c r="G291" s="118"/>
      <c r="O291" s="115"/>
    </row>
    <row r="292" ht="15.75" customHeight="1">
      <c r="B292" s="118"/>
      <c r="G292" s="118"/>
      <c r="O292" s="115"/>
    </row>
    <row r="293" ht="15.75" customHeight="1">
      <c r="B293" s="118"/>
      <c r="G293" s="118"/>
      <c r="O293" s="115"/>
    </row>
    <row r="294" ht="15.75" customHeight="1">
      <c r="B294" s="118"/>
      <c r="G294" s="118"/>
      <c r="O294" s="115"/>
    </row>
    <row r="295" ht="15.75" customHeight="1">
      <c r="B295" s="118"/>
      <c r="G295" s="118"/>
      <c r="O295" s="115"/>
    </row>
    <row r="296" ht="15.75" customHeight="1">
      <c r="B296" s="118"/>
      <c r="G296" s="118"/>
      <c r="O296" s="115"/>
    </row>
    <row r="297" ht="15.75" customHeight="1">
      <c r="B297" s="118"/>
      <c r="G297" s="118"/>
      <c r="O297" s="115"/>
    </row>
    <row r="298" ht="15.75" customHeight="1">
      <c r="B298" s="118"/>
      <c r="G298" s="118"/>
      <c r="O298" s="115"/>
    </row>
    <row r="299" ht="15.75" customHeight="1">
      <c r="B299" s="118"/>
      <c r="G299" s="118"/>
      <c r="O299" s="115"/>
    </row>
    <row r="300" ht="15.75" customHeight="1">
      <c r="B300" s="118"/>
      <c r="G300" s="118"/>
      <c r="O300" s="115"/>
    </row>
    <row r="301" ht="15.75" customHeight="1">
      <c r="B301" s="118"/>
      <c r="G301" s="118"/>
      <c r="O301" s="115"/>
    </row>
    <row r="302" ht="15.75" customHeight="1">
      <c r="B302" s="118"/>
      <c r="G302" s="118"/>
      <c r="O302" s="115"/>
    </row>
    <row r="303" ht="15.75" customHeight="1">
      <c r="B303" s="118"/>
      <c r="G303" s="118"/>
      <c r="O303" s="115"/>
    </row>
    <row r="304" ht="15.75" customHeight="1">
      <c r="B304" s="118"/>
      <c r="G304" s="118"/>
      <c r="O304" s="115"/>
    </row>
    <row r="305" ht="15.75" customHeight="1">
      <c r="B305" s="118"/>
      <c r="G305" s="118"/>
      <c r="O305" s="115"/>
    </row>
    <row r="306" ht="15.75" customHeight="1">
      <c r="B306" s="118"/>
      <c r="G306" s="118"/>
      <c r="O306" s="115"/>
    </row>
    <row r="307" ht="15.75" customHeight="1">
      <c r="B307" s="118"/>
      <c r="G307" s="118"/>
      <c r="O307" s="115"/>
    </row>
    <row r="308" ht="15.75" customHeight="1">
      <c r="B308" s="118"/>
      <c r="G308" s="118"/>
      <c r="O308" s="115"/>
    </row>
    <row r="309" ht="15.75" customHeight="1">
      <c r="B309" s="118"/>
      <c r="G309" s="118"/>
      <c r="O309" s="115"/>
    </row>
    <row r="310" ht="15.75" customHeight="1">
      <c r="B310" s="118"/>
      <c r="G310" s="118"/>
      <c r="O310" s="115"/>
    </row>
    <row r="311" ht="15.75" customHeight="1">
      <c r="B311" s="118"/>
      <c r="G311" s="118"/>
      <c r="O311" s="115"/>
    </row>
    <row r="312" ht="15.75" customHeight="1">
      <c r="B312" s="118"/>
      <c r="G312" s="118"/>
      <c r="O312" s="115"/>
    </row>
    <row r="313" ht="15.75" customHeight="1">
      <c r="B313" s="118"/>
      <c r="G313" s="118"/>
      <c r="O313" s="115"/>
    </row>
    <row r="314" ht="15.75" customHeight="1">
      <c r="B314" s="118"/>
      <c r="G314" s="118"/>
      <c r="O314" s="115"/>
    </row>
    <row r="315" ht="15.75" customHeight="1">
      <c r="B315" s="118"/>
      <c r="G315" s="118"/>
      <c r="O315" s="115"/>
    </row>
    <row r="316" ht="15.75" customHeight="1">
      <c r="B316" s="118"/>
      <c r="G316" s="118"/>
      <c r="O316" s="115"/>
    </row>
    <row r="317" ht="15.75" customHeight="1">
      <c r="B317" s="118"/>
      <c r="G317" s="118"/>
      <c r="O317" s="115"/>
    </row>
    <row r="318" ht="15.75" customHeight="1">
      <c r="B318" s="118"/>
      <c r="G318" s="118"/>
      <c r="O318" s="115"/>
    </row>
    <row r="319" ht="15.75" customHeight="1">
      <c r="B319" s="118"/>
      <c r="G319" s="118"/>
      <c r="O319" s="115"/>
    </row>
    <row r="320" ht="15.75" customHeight="1">
      <c r="B320" s="118"/>
      <c r="G320" s="118"/>
      <c r="O320" s="115"/>
    </row>
    <row r="321" ht="15.75" customHeight="1">
      <c r="B321" s="118"/>
      <c r="G321" s="118"/>
      <c r="O321" s="115"/>
    </row>
    <row r="322" ht="15.75" customHeight="1">
      <c r="B322" s="118"/>
      <c r="G322" s="118"/>
      <c r="O322" s="115"/>
    </row>
    <row r="323" ht="15.75" customHeight="1">
      <c r="B323" s="118"/>
      <c r="G323" s="118"/>
      <c r="O323" s="115"/>
    </row>
    <row r="324" ht="15.75" customHeight="1">
      <c r="B324" s="118"/>
      <c r="G324" s="118"/>
      <c r="O324" s="115"/>
    </row>
    <row r="325" ht="15.75" customHeight="1">
      <c r="B325" s="118"/>
      <c r="G325" s="118"/>
      <c r="O325" s="115"/>
    </row>
    <row r="326" ht="15.75" customHeight="1">
      <c r="B326" s="118"/>
      <c r="G326" s="118"/>
      <c r="O326" s="115"/>
    </row>
    <row r="327" ht="15.75" customHeight="1">
      <c r="B327" s="118"/>
      <c r="G327" s="118"/>
      <c r="O327" s="115"/>
    </row>
    <row r="328" ht="15.75" customHeight="1">
      <c r="B328" s="118"/>
      <c r="G328" s="118"/>
      <c r="O328" s="115"/>
    </row>
    <row r="329" ht="15.75" customHeight="1">
      <c r="B329" s="118"/>
      <c r="G329" s="118"/>
      <c r="O329" s="115"/>
    </row>
    <row r="330" ht="15.75" customHeight="1">
      <c r="B330" s="118"/>
      <c r="G330" s="118"/>
      <c r="O330" s="115"/>
    </row>
    <row r="331" ht="15.75" customHeight="1">
      <c r="B331" s="118"/>
      <c r="G331" s="118"/>
      <c r="O331" s="115"/>
    </row>
    <row r="332" ht="15.75" customHeight="1">
      <c r="B332" s="118"/>
      <c r="G332" s="118"/>
      <c r="O332" s="115"/>
    </row>
    <row r="333" ht="15.75" customHeight="1">
      <c r="B333" s="118"/>
      <c r="G333" s="118"/>
      <c r="O333" s="115"/>
    </row>
    <row r="334" ht="15.75" customHeight="1">
      <c r="B334" s="118"/>
      <c r="G334" s="118"/>
      <c r="O334" s="115"/>
    </row>
    <row r="335" ht="15.75" customHeight="1">
      <c r="B335" s="118"/>
      <c r="G335" s="118"/>
      <c r="O335" s="115"/>
    </row>
    <row r="336" ht="15.75" customHeight="1">
      <c r="B336" s="118"/>
      <c r="G336" s="118"/>
      <c r="O336" s="115"/>
    </row>
    <row r="337" ht="15.75" customHeight="1">
      <c r="B337" s="118"/>
      <c r="G337" s="118"/>
      <c r="O337" s="115"/>
    </row>
    <row r="338" ht="15.75" customHeight="1">
      <c r="B338" s="118"/>
      <c r="G338" s="118"/>
      <c r="O338" s="115"/>
    </row>
    <row r="339" ht="15.75" customHeight="1">
      <c r="B339" s="118"/>
      <c r="G339" s="118"/>
      <c r="O339" s="115"/>
    </row>
    <row r="340" ht="15.75" customHeight="1">
      <c r="B340" s="118"/>
      <c r="G340" s="118"/>
      <c r="O340" s="115"/>
    </row>
    <row r="341" ht="15.75" customHeight="1">
      <c r="B341" s="118"/>
      <c r="G341" s="118"/>
      <c r="O341" s="115"/>
    </row>
    <row r="342" ht="15.75" customHeight="1">
      <c r="B342" s="118"/>
      <c r="G342" s="118"/>
      <c r="O342" s="115"/>
    </row>
    <row r="343" ht="15.75" customHeight="1">
      <c r="B343" s="118"/>
      <c r="G343" s="118"/>
      <c r="O343" s="115"/>
    </row>
    <row r="344" ht="15.75" customHeight="1">
      <c r="B344" s="118"/>
      <c r="G344" s="118"/>
      <c r="O344" s="115"/>
    </row>
    <row r="345" ht="15.75" customHeight="1">
      <c r="B345" s="118"/>
      <c r="G345" s="118"/>
      <c r="O345" s="115"/>
    </row>
    <row r="346" ht="15.75" customHeight="1">
      <c r="B346" s="118"/>
      <c r="G346" s="118"/>
      <c r="O346" s="115"/>
    </row>
    <row r="347" ht="15.75" customHeight="1">
      <c r="B347" s="118"/>
      <c r="G347" s="118"/>
      <c r="O347" s="115"/>
    </row>
    <row r="348" ht="15.75" customHeight="1">
      <c r="B348" s="118"/>
      <c r="G348" s="118"/>
      <c r="O348" s="115"/>
    </row>
    <row r="349" ht="15.75" customHeight="1">
      <c r="B349" s="118"/>
      <c r="G349" s="118"/>
      <c r="O349" s="115"/>
    </row>
    <row r="350" ht="15.75" customHeight="1">
      <c r="B350" s="118"/>
      <c r="G350" s="118"/>
      <c r="O350" s="115"/>
    </row>
    <row r="351" ht="15.75" customHeight="1">
      <c r="B351" s="118"/>
      <c r="G351" s="118"/>
      <c r="O351" s="115"/>
    </row>
    <row r="352" ht="15.75" customHeight="1">
      <c r="B352" s="118"/>
      <c r="G352" s="118"/>
      <c r="O352" s="115"/>
    </row>
    <row r="353" ht="15.75" customHeight="1">
      <c r="B353" s="118"/>
      <c r="G353" s="118"/>
      <c r="O353" s="115"/>
    </row>
    <row r="354" ht="15.75" customHeight="1">
      <c r="B354" s="118"/>
      <c r="G354" s="118"/>
      <c r="O354" s="115"/>
    </row>
    <row r="355" ht="15.75" customHeight="1">
      <c r="B355" s="118"/>
      <c r="G355" s="118"/>
      <c r="O355" s="115"/>
    </row>
    <row r="356" ht="15.75" customHeight="1">
      <c r="B356" s="118"/>
      <c r="G356" s="118"/>
      <c r="O356" s="115"/>
    </row>
    <row r="357" ht="15.75" customHeight="1">
      <c r="B357" s="118"/>
      <c r="G357" s="118"/>
      <c r="O357" s="115"/>
    </row>
    <row r="358" ht="15.75" customHeight="1">
      <c r="B358" s="118"/>
      <c r="G358" s="118"/>
      <c r="O358" s="115"/>
    </row>
    <row r="359" ht="15.75" customHeight="1">
      <c r="B359" s="118"/>
      <c r="G359" s="118"/>
      <c r="O359" s="115"/>
    </row>
    <row r="360" ht="15.75" customHeight="1">
      <c r="B360" s="118"/>
      <c r="G360" s="118"/>
      <c r="O360" s="115"/>
    </row>
    <row r="361" ht="15.75" customHeight="1">
      <c r="B361" s="118"/>
      <c r="G361" s="118"/>
      <c r="O361" s="115"/>
    </row>
    <row r="362" ht="15.75" customHeight="1">
      <c r="B362" s="118"/>
      <c r="G362" s="118"/>
      <c r="O362" s="115"/>
    </row>
    <row r="363" ht="15.75" customHeight="1">
      <c r="B363" s="118"/>
      <c r="G363" s="118"/>
      <c r="O363" s="115"/>
    </row>
    <row r="364" ht="15.75" customHeight="1">
      <c r="B364" s="118"/>
      <c r="G364" s="118"/>
      <c r="O364" s="115"/>
    </row>
    <row r="365" ht="15.75" customHeight="1">
      <c r="B365" s="118"/>
      <c r="G365" s="118"/>
      <c r="O365" s="115"/>
    </row>
    <row r="366" ht="15.75" customHeight="1">
      <c r="B366" s="118"/>
      <c r="G366" s="118"/>
      <c r="O366" s="115"/>
    </row>
    <row r="367" ht="15.75" customHeight="1">
      <c r="B367" s="118"/>
      <c r="G367" s="118"/>
      <c r="O367" s="115"/>
    </row>
    <row r="368" ht="15.75" customHeight="1">
      <c r="B368" s="118"/>
      <c r="G368" s="118"/>
      <c r="O368" s="115"/>
    </row>
    <row r="369" ht="15.75" customHeight="1">
      <c r="B369" s="118"/>
      <c r="G369" s="118"/>
      <c r="O369" s="115"/>
    </row>
    <row r="370" ht="15.75" customHeight="1">
      <c r="B370" s="118"/>
      <c r="G370" s="118"/>
      <c r="O370" s="115"/>
    </row>
    <row r="371" ht="15.75" customHeight="1">
      <c r="B371" s="118"/>
      <c r="G371" s="118"/>
      <c r="O371" s="115"/>
    </row>
    <row r="372" ht="15.75" customHeight="1">
      <c r="B372" s="118"/>
      <c r="G372" s="118"/>
      <c r="O372" s="115"/>
    </row>
    <row r="373" ht="15.75" customHeight="1">
      <c r="B373" s="118"/>
      <c r="G373" s="118"/>
      <c r="O373" s="115"/>
    </row>
    <row r="374" ht="15.75" customHeight="1">
      <c r="B374" s="118"/>
      <c r="G374" s="118"/>
      <c r="O374" s="115"/>
    </row>
    <row r="375" ht="15.75" customHeight="1">
      <c r="B375" s="118"/>
      <c r="G375" s="118"/>
      <c r="O375" s="115"/>
    </row>
    <row r="376" ht="15.75" customHeight="1">
      <c r="B376" s="118"/>
      <c r="G376" s="118"/>
      <c r="O376" s="115"/>
    </row>
    <row r="377" ht="15.75" customHeight="1">
      <c r="B377" s="118"/>
      <c r="G377" s="118"/>
      <c r="O377" s="115"/>
    </row>
    <row r="378" ht="15.75" customHeight="1">
      <c r="B378" s="118"/>
      <c r="G378" s="118"/>
      <c r="O378" s="115"/>
    </row>
    <row r="379" ht="15.75" customHeight="1">
      <c r="B379" s="118"/>
      <c r="G379" s="118"/>
      <c r="O379" s="115"/>
    </row>
    <row r="380" ht="15.75" customHeight="1">
      <c r="B380" s="118"/>
      <c r="G380" s="118"/>
      <c r="O380" s="115"/>
    </row>
    <row r="381" ht="15.75" customHeight="1">
      <c r="B381" s="118"/>
      <c r="G381" s="118"/>
      <c r="O381" s="115"/>
    </row>
    <row r="382" ht="15.75" customHeight="1">
      <c r="B382" s="118"/>
      <c r="G382" s="118"/>
      <c r="O382" s="115"/>
    </row>
    <row r="383" ht="15.75" customHeight="1">
      <c r="B383" s="118"/>
      <c r="G383" s="118"/>
      <c r="O383" s="115"/>
    </row>
    <row r="384" ht="15.75" customHeight="1">
      <c r="B384" s="118"/>
      <c r="G384" s="118"/>
      <c r="O384" s="115"/>
    </row>
    <row r="385" ht="15.75" customHeight="1">
      <c r="B385" s="118"/>
      <c r="G385" s="118"/>
      <c r="O385" s="115"/>
    </row>
    <row r="386" ht="15.75" customHeight="1">
      <c r="B386" s="118"/>
      <c r="G386" s="118"/>
      <c r="O386" s="115"/>
    </row>
    <row r="387" ht="15.75" customHeight="1">
      <c r="B387" s="118"/>
      <c r="G387" s="118"/>
      <c r="O387" s="115"/>
    </row>
    <row r="388" ht="15.75" customHeight="1">
      <c r="B388" s="118"/>
      <c r="G388" s="118"/>
      <c r="O388" s="115"/>
    </row>
    <row r="389" ht="15.75" customHeight="1">
      <c r="B389" s="118"/>
      <c r="G389" s="118"/>
      <c r="O389" s="115"/>
    </row>
    <row r="390" ht="15.75" customHeight="1">
      <c r="B390" s="118"/>
      <c r="G390" s="118"/>
      <c r="O390" s="115"/>
    </row>
    <row r="391" ht="15.75" customHeight="1">
      <c r="B391" s="118"/>
      <c r="G391" s="118"/>
      <c r="O391" s="115"/>
    </row>
    <row r="392" ht="15.75" customHeight="1">
      <c r="B392" s="118"/>
      <c r="G392" s="118"/>
      <c r="O392" s="115"/>
    </row>
    <row r="393" ht="15.75" customHeight="1">
      <c r="B393" s="118"/>
      <c r="G393" s="118"/>
      <c r="O393" s="115"/>
    </row>
    <row r="394" ht="15.75" customHeight="1">
      <c r="B394" s="118"/>
      <c r="G394" s="118"/>
      <c r="O394" s="115"/>
    </row>
    <row r="395" ht="15.75" customHeight="1">
      <c r="B395" s="118"/>
      <c r="G395" s="118"/>
      <c r="O395" s="115"/>
    </row>
    <row r="396" ht="15.75" customHeight="1">
      <c r="B396" s="118"/>
      <c r="G396" s="118"/>
      <c r="O396" s="115"/>
    </row>
    <row r="397" ht="15.75" customHeight="1">
      <c r="B397" s="118"/>
      <c r="G397" s="118"/>
      <c r="O397" s="115"/>
    </row>
    <row r="398" ht="15.75" customHeight="1">
      <c r="B398" s="118"/>
      <c r="G398" s="118"/>
      <c r="O398" s="115"/>
    </row>
    <row r="399" ht="15.75" customHeight="1">
      <c r="B399" s="118"/>
      <c r="G399" s="118"/>
      <c r="O399" s="115"/>
    </row>
    <row r="400" ht="15.75" customHeight="1">
      <c r="B400" s="118"/>
      <c r="G400" s="118"/>
      <c r="O400" s="115"/>
    </row>
    <row r="401" ht="15.75" customHeight="1">
      <c r="B401" s="118"/>
      <c r="G401" s="118"/>
      <c r="O401" s="115"/>
    </row>
    <row r="402" ht="15.75" customHeight="1">
      <c r="B402" s="118"/>
      <c r="G402" s="118"/>
      <c r="O402" s="115"/>
    </row>
    <row r="403" ht="15.75" customHeight="1">
      <c r="B403" s="118"/>
      <c r="G403" s="118"/>
      <c r="O403" s="115"/>
    </row>
    <row r="404" ht="15.75" customHeight="1">
      <c r="B404" s="118"/>
      <c r="G404" s="118"/>
      <c r="O404" s="115"/>
    </row>
    <row r="405" ht="15.75" customHeight="1">
      <c r="B405" s="118"/>
      <c r="G405" s="118"/>
      <c r="O405" s="115"/>
    </row>
    <row r="406" ht="15.75" customHeight="1">
      <c r="B406" s="118"/>
      <c r="G406" s="118"/>
      <c r="O406" s="115"/>
    </row>
    <row r="407" ht="15.75" customHeight="1">
      <c r="B407" s="118"/>
      <c r="G407" s="118"/>
      <c r="O407" s="115"/>
    </row>
    <row r="408" ht="15.75" customHeight="1">
      <c r="B408" s="118"/>
      <c r="G408" s="118"/>
      <c r="O408" s="115"/>
    </row>
    <row r="409" ht="15.75" customHeight="1">
      <c r="B409" s="118"/>
      <c r="G409" s="118"/>
      <c r="O409" s="115"/>
    </row>
    <row r="410" ht="15.75" customHeight="1">
      <c r="B410" s="118"/>
      <c r="G410" s="118"/>
      <c r="O410" s="115"/>
    </row>
    <row r="411" ht="15.75" customHeight="1">
      <c r="B411" s="118"/>
      <c r="G411" s="118"/>
      <c r="O411" s="115"/>
    </row>
    <row r="412" ht="15.75" customHeight="1">
      <c r="B412" s="118"/>
      <c r="G412" s="118"/>
      <c r="O412" s="115"/>
    </row>
    <row r="413" ht="15.75" customHeight="1">
      <c r="B413" s="118"/>
      <c r="G413" s="118"/>
      <c r="O413" s="115"/>
    </row>
    <row r="414" ht="15.75" customHeight="1">
      <c r="B414" s="118"/>
      <c r="G414" s="118"/>
      <c r="O414" s="115"/>
    </row>
    <row r="415" ht="15.75" customHeight="1">
      <c r="B415" s="118"/>
      <c r="G415" s="118"/>
      <c r="O415" s="115"/>
    </row>
    <row r="416" ht="15.75" customHeight="1">
      <c r="B416" s="118"/>
      <c r="G416" s="118"/>
      <c r="O416" s="115"/>
    </row>
    <row r="417" ht="15.75" customHeight="1">
      <c r="B417" s="118"/>
      <c r="G417" s="118"/>
      <c r="O417" s="115"/>
    </row>
    <row r="418" ht="15.75" customHeight="1">
      <c r="B418" s="118"/>
      <c r="G418" s="118"/>
      <c r="O418" s="115"/>
    </row>
    <row r="419" ht="15.75" customHeight="1">
      <c r="B419" s="118"/>
      <c r="G419" s="118"/>
      <c r="O419" s="115"/>
    </row>
    <row r="420" ht="15.75" customHeight="1">
      <c r="B420" s="118"/>
      <c r="G420" s="118"/>
      <c r="O420" s="115"/>
    </row>
    <row r="421" ht="15.75" customHeight="1">
      <c r="B421" s="118"/>
      <c r="G421" s="118"/>
      <c r="O421" s="115"/>
    </row>
    <row r="422" ht="15.75" customHeight="1">
      <c r="B422" s="118"/>
      <c r="G422" s="118"/>
      <c r="O422" s="115"/>
    </row>
    <row r="423" ht="15.75" customHeight="1">
      <c r="B423" s="118"/>
      <c r="G423" s="118"/>
      <c r="O423" s="115"/>
    </row>
    <row r="424" ht="15.75" customHeight="1">
      <c r="B424" s="118"/>
      <c r="G424" s="118"/>
      <c r="O424" s="115"/>
    </row>
    <row r="425" ht="15.75" customHeight="1">
      <c r="B425" s="118"/>
      <c r="G425" s="118"/>
      <c r="O425" s="115"/>
    </row>
    <row r="426" ht="15.75" customHeight="1">
      <c r="B426" s="118"/>
      <c r="G426" s="118"/>
      <c r="O426" s="115"/>
    </row>
    <row r="427" ht="15.75" customHeight="1">
      <c r="B427" s="118"/>
      <c r="G427" s="118"/>
      <c r="O427" s="115"/>
    </row>
    <row r="428" ht="15.75" customHeight="1">
      <c r="B428" s="118"/>
      <c r="G428" s="118"/>
      <c r="O428" s="115"/>
    </row>
    <row r="429" ht="15.75" customHeight="1">
      <c r="B429" s="118"/>
      <c r="G429" s="118"/>
      <c r="O429" s="115"/>
    </row>
    <row r="430" ht="15.75" customHeight="1">
      <c r="B430" s="118"/>
      <c r="G430" s="118"/>
      <c r="O430" s="115"/>
    </row>
    <row r="431" ht="15.75" customHeight="1">
      <c r="B431" s="118"/>
      <c r="G431" s="118"/>
      <c r="O431" s="115"/>
    </row>
    <row r="432" ht="15.75" customHeight="1">
      <c r="B432" s="118"/>
      <c r="G432" s="118"/>
      <c r="O432" s="115"/>
    </row>
    <row r="433" ht="15.75" customHeight="1">
      <c r="B433" s="118"/>
      <c r="G433" s="118"/>
      <c r="O433" s="115"/>
    </row>
    <row r="434" ht="15.75" customHeight="1">
      <c r="B434" s="118"/>
      <c r="G434" s="118"/>
      <c r="O434" s="115"/>
    </row>
    <row r="435" ht="15.75" customHeight="1">
      <c r="B435" s="118"/>
      <c r="G435" s="118"/>
      <c r="O435" s="115"/>
    </row>
    <row r="436" ht="15.75" customHeight="1">
      <c r="B436" s="118"/>
      <c r="G436" s="118"/>
      <c r="O436" s="115"/>
    </row>
    <row r="437" ht="15.75" customHeight="1">
      <c r="B437" s="118"/>
      <c r="G437" s="118"/>
      <c r="O437" s="115"/>
    </row>
    <row r="438" ht="15.75" customHeight="1">
      <c r="B438" s="118"/>
      <c r="G438" s="118"/>
      <c r="O438" s="115"/>
    </row>
    <row r="439" ht="15.75" customHeight="1">
      <c r="B439" s="118"/>
      <c r="G439" s="118"/>
      <c r="O439" s="115"/>
    </row>
    <row r="440" ht="15.75" customHeight="1">
      <c r="B440" s="118"/>
      <c r="G440" s="118"/>
      <c r="O440" s="115"/>
    </row>
    <row r="441" ht="15.75" customHeight="1">
      <c r="B441" s="118"/>
      <c r="G441" s="118"/>
      <c r="O441" s="115"/>
    </row>
    <row r="442" ht="15.75" customHeight="1">
      <c r="B442" s="118"/>
      <c r="G442" s="118"/>
      <c r="O442" s="115"/>
    </row>
    <row r="443" ht="15.75" customHeight="1">
      <c r="B443" s="118"/>
      <c r="G443" s="118"/>
      <c r="O443" s="115"/>
    </row>
    <row r="444" ht="15.75" customHeight="1">
      <c r="B444" s="118"/>
      <c r="G444" s="118"/>
      <c r="O444" s="115"/>
    </row>
    <row r="445" ht="15.75" customHeight="1">
      <c r="B445" s="118"/>
      <c r="G445" s="118"/>
      <c r="O445" s="115"/>
    </row>
    <row r="446" ht="15.75" customHeight="1">
      <c r="B446" s="118"/>
      <c r="G446" s="118"/>
      <c r="O446" s="115"/>
    </row>
    <row r="447" ht="15.75" customHeight="1">
      <c r="B447" s="118"/>
      <c r="G447" s="118"/>
      <c r="O447" s="115"/>
    </row>
    <row r="448" ht="15.75" customHeight="1">
      <c r="B448" s="118"/>
      <c r="G448" s="118"/>
      <c r="O448" s="115"/>
    </row>
    <row r="449" ht="15.75" customHeight="1">
      <c r="B449" s="118"/>
      <c r="G449" s="118"/>
      <c r="O449" s="115"/>
    </row>
    <row r="450" ht="15.75" customHeight="1">
      <c r="B450" s="118"/>
      <c r="G450" s="118"/>
      <c r="O450" s="115"/>
    </row>
    <row r="451" ht="15.75" customHeight="1">
      <c r="B451" s="118"/>
      <c r="G451" s="118"/>
      <c r="O451" s="115"/>
    </row>
    <row r="452" ht="15.75" customHeight="1">
      <c r="B452" s="118"/>
      <c r="G452" s="118"/>
      <c r="O452" s="115"/>
    </row>
    <row r="453" ht="15.75" customHeight="1">
      <c r="B453" s="118"/>
      <c r="G453" s="118"/>
      <c r="O453" s="115"/>
    </row>
    <row r="454" ht="15.75" customHeight="1">
      <c r="B454" s="118"/>
      <c r="G454" s="118"/>
      <c r="O454" s="115"/>
    </row>
    <row r="455" ht="15.75" customHeight="1">
      <c r="B455" s="118"/>
      <c r="G455" s="118"/>
      <c r="O455" s="115"/>
    </row>
    <row r="456" ht="15.75" customHeight="1">
      <c r="B456" s="118"/>
      <c r="G456" s="118"/>
      <c r="O456" s="115"/>
    </row>
    <row r="457" ht="15.75" customHeight="1">
      <c r="B457" s="118"/>
      <c r="G457" s="118"/>
      <c r="O457" s="115"/>
    </row>
    <row r="458" ht="15.75" customHeight="1">
      <c r="B458" s="118"/>
      <c r="G458" s="118"/>
      <c r="O458" s="115"/>
    </row>
    <row r="459" ht="15.75" customHeight="1">
      <c r="B459" s="118"/>
      <c r="G459" s="118"/>
      <c r="O459" s="115"/>
    </row>
    <row r="460" ht="15.75" customHeight="1">
      <c r="B460" s="118"/>
      <c r="G460" s="118"/>
      <c r="O460" s="115"/>
    </row>
    <row r="461" ht="15.75" customHeight="1">
      <c r="B461" s="118"/>
      <c r="G461" s="118"/>
      <c r="O461" s="115"/>
    </row>
    <row r="462" ht="15.75" customHeight="1">
      <c r="B462" s="118"/>
      <c r="G462" s="118"/>
      <c r="O462" s="115"/>
    </row>
    <row r="463" ht="15.75" customHeight="1">
      <c r="B463" s="118"/>
      <c r="G463" s="118"/>
      <c r="O463" s="115"/>
    </row>
    <row r="464" ht="15.75" customHeight="1">
      <c r="B464" s="118"/>
      <c r="G464" s="118"/>
      <c r="O464" s="115"/>
    </row>
    <row r="465" ht="15.75" customHeight="1">
      <c r="B465" s="118"/>
      <c r="G465" s="118"/>
      <c r="O465" s="115"/>
    </row>
    <row r="466" ht="15.75" customHeight="1">
      <c r="B466" s="118"/>
      <c r="G466" s="118"/>
      <c r="O466" s="115"/>
    </row>
    <row r="467" ht="15.75" customHeight="1">
      <c r="B467" s="118"/>
      <c r="G467" s="118"/>
      <c r="O467" s="115"/>
    </row>
    <row r="468" ht="15.75" customHeight="1">
      <c r="B468" s="118"/>
      <c r="G468" s="118"/>
      <c r="O468" s="115"/>
    </row>
    <row r="469" ht="15.75" customHeight="1">
      <c r="B469" s="118"/>
      <c r="G469" s="118"/>
      <c r="O469" s="115"/>
    </row>
    <row r="470" ht="15.75" customHeight="1">
      <c r="B470" s="118"/>
      <c r="G470" s="118"/>
      <c r="O470" s="115"/>
    </row>
    <row r="471" ht="15.75" customHeight="1">
      <c r="B471" s="118"/>
      <c r="G471" s="118"/>
      <c r="O471" s="115"/>
    </row>
    <row r="472" ht="15.75" customHeight="1">
      <c r="B472" s="118"/>
      <c r="G472" s="118"/>
      <c r="O472" s="115"/>
    </row>
    <row r="473" ht="15.75" customHeight="1">
      <c r="B473" s="118"/>
      <c r="G473" s="118"/>
      <c r="O473" s="115"/>
    </row>
    <row r="474" ht="15.75" customHeight="1">
      <c r="B474" s="118"/>
      <c r="G474" s="118"/>
      <c r="O474" s="115"/>
    </row>
    <row r="475" ht="15.75" customHeight="1">
      <c r="B475" s="118"/>
      <c r="G475" s="118"/>
      <c r="O475" s="115"/>
    </row>
    <row r="476" ht="15.75" customHeight="1">
      <c r="B476" s="118"/>
      <c r="G476" s="118"/>
      <c r="O476" s="115"/>
    </row>
    <row r="477" ht="15.75" customHeight="1">
      <c r="B477" s="118"/>
      <c r="G477" s="118"/>
      <c r="O477" s="115"/>
    </row>
    <row r="478" ht="15.75" customHeight="1">
      <c r="B478" s="118"/>
      <c r="G478" s="118"/>
      <c r="O478" s="115"/>
    </row>
    <row r="479" ht="15.75" customHeight="1">
      <c r="B479" s="118"/>
      <c r="G479" s="118"/>
      <c r="O479" s="115"/>
    </row>
    <row r="480" ht="15.75" customHeight="1">
      <c r="B480" s="118"/>
      <c r="G480" s="118"/>
      <c r="O480" s="115"/>
    </row>
    <row r="481" ht="15.75" customHeight="1">
      <c r="B481" s="118"/>
      <c r="G481" s="118"/>
      <c r="O481" s="115"/>
    </row>
    <row r="482" ht="15.75" customHeight="1">
      <c r="B482" s="118"/>
      <c r="G482" s="118"/>
      <c r="O482" s="115"/>
    </row>
    <row r="483" ht="15.75" customHeight="1">
      <c r="B483" s="118"/>
      <c r="G483" s="118"/>
      <c r="O483" s="115"/>
    </row>
    <row r="484" ht="15.75" customHeight="1">
      <c r="B484" s="118"/>
      <c r="G484" s="118"/>
      <c r="O484" s="115"/>
    </row>
    <row r="485" ht="15.75" customHeight="1">
      <c r="B485" s="118"/>
      <c r="G485" s="118"/>
      <c r="O485" s="115"/>
    </row>
    <row r="486" ht="15.75" customHeight="1">
      <c r="B486" s="118"/>
      <c r="G486" s="118"/>
      <c r="O486" s="115"/>
    </row>
    <row r="487" ht="15.75" customHeight="1">
      <c r="B487" s="118"/>
      <c r="G487" s="118"/>
      <c r="O487" s="115"/>
    </row>
    <row r="488" ht="15.75" customHeight="1">
      <c r="B488" s="118"/>
      <c r="G488" s="118"/>
      <c r="O488" s="115"/>
    </row>
    <row r="489" ht="15.75" customHeight="1">
      <c r="B489" s="118"/>
      <c r="G489" s="118"/>
      <c r="O489" s="115"/>
    </row>
    <row r="490" ht="15.75" customHeight="1">
      <c r="B490" s="118"/>
      <c r="G490" s="118"/>
      <c r="O490" s="115"/>
    </row>
    <row r="491" ht="15.75" customHeight="1">
      <c r="B491" s="118"/>
      <c r="G491" s="118"/>
      <c r="O491" s="115"/>
    </row>
    <row r="492" ht="15.75" customHeight="1">
      <c r="B492" s="118"/>
      <c r="G492" s="118"/>
      <c r="O492" s="115"/>
    </row>
    <row r="493" ht="15.75" customHeight="1">
      <c r="B493" s="118"/>
      <c r="G493" s="118"/>
      <c r="O493" s="115"/>
    </row>
    <row r="494" ht="15.75" customHeight="1">
      <c r="B494" s="118"/>
      <c r="G494" s="118"/>
      <c r="O494" s="115"/>
    </row>
    <row r="495" ht="15.75" customHeight="1">
      <c r="B495" s="118"/>
      <c r="G495" s="118"/>
      <c r="O495" s="115"/>
    </row>
    <row r="496" ht="15.75" customHeight="1">
      <c r="B496" s="118"/>
      <c r="G496" s="118"/>
      <c r="O496" s="115"/>
    </row>
    <row r="497" ht="15.75" customHeight="1">
      <c r="B497" s="118"/>
      <c r="G497" s="118"/>
      <c r="O497" s="115"/>
    </row>
    <row r="498" ht="15.75" customHeight="1">
      <c r="B498" s="118"/>
      <c r="G498" s="118"/>
      <c r="O498" s="115"/>
    </row>
    <row r="499" ht="15.75" customHeight="1">
      <c r="B499" s="118"/>
      <c r="G499" s="118"/>
      <c r="O499" s="115"/>
    </row>
    <row r="500" ht="15.75" customHeight="1">
      <c r="B500" s="118"/>
      <c r="G500" s="118"/>
      <c r="O500" s="115"/>
    </row>
    <row r="501" ht="15.75" customHeight="1">
      <c r="B501" s="118"/>
      <c r="G501" s="118"/>
      <c r="O501" s="115"/>
    </row>
    <row r="502" ht="15.75" customHeight="1">
      <c r="B502" s="118"/>
      <c r="G502" s="118"/>
      <c r="O502" s="115"/>
    </row>
    <row r="503" ht="15.75" customHeight="1">
      <c r="B503" s="118"/>
      <c r="G503" s="118"/>
      <c r="O503" s="115"/>
    </row>
    <row r="504" ht="15.75" customHeight="1">
      <c r="B504" s="118"/>
      <c r="G504" s="118"/>
      <c r="O504" s="115"/>
    </row>
    <row r="505" ht="15.75" customHeight="1">
      <c r="B505" s="118"/>
      <c r="G505" s="118"/>
      <c r="O505" s="115"/>
    </row>
    <row r="506" ht="15.75" customHeight="1">
      <c r="B506" s="118"/>
      <c r="G506" s="118"/>
      <c r="O506" s="115"/>
    </row>
    <row r="507" ht="15.75" customHeight="1">
      <c r="B507" s="118"/>
      <c r="G507" s="118"/>
      <c r="O507" s="115"/>
    </row>
    <row r="508" ht="15.75" customHeight="1">
      <c r="B508" s="118"/>
      <c r="G508" s="118"/>
      <c r="O508" s="115"/>
    </row>
    <row r="509" ht="15.75" customHeight="1">
      <c r="B509" s="118"/>
      <c r="G509" s="118"/>
      <c r="O509" s="115"/>
    </row>
    <row r="510" ht="15.75" customHeight="1">
      <c r="B510" s="118"/>
      <c r="G510" s="118"/>
      <c r="O510" s="115"/>
    </row>
    <row r="511" ht="15.75" customHeight="1">
      <c r="B511" s="118"/>
      <c r="G511" s="118"/>
      <c r="O511" s="115"/>
    </row>
    <row r="512" ht="15.75" customHeight="1">
      <c r="B512" s="118"/>
      <c r="G512" s="118"/>
      <c r="O512" s="115"/>
    </row>
    <row r="513" ht="15.75" customHeight="1">
      <c r="B513" s="118"/>
      <c r="G513" s="118"/>
      <c r="O513" s="115"/>
    </row>
    <row r="514" ht="15.75" customHeight="1">
      <c r="B514" s="118"/>
      <c r="G514" s="118"/>
      <c r="O514" s="115"/>
    </row>
    <row r="515" ht="15.75" customHeight="1">
      <c r="B515" s="118"/>
      <c r="G515" s="118"/>
      <c r="O515" s="115"/>
    </row>
    <row r="516" ht="15.75" customHeight="1">
      <c r="B516" s="118"/>
      <c r="G516" s="118"/>
      <c r="O516" s="115"/>
    </row>
    <row r="517" ht="15.75" customHeight="1">
      <c r="B517" s="118"/>
      <c r="G517" s="118"/>
      <c r="O517" s="115"/>
    </row>
    <row r="518" ht="15.75" customHeight="1">
      <c r="B518" s="118"/>
      <c r="G518" s="118"/>
      <c r="O518" s="115"/>
    </row>
    <row r="519" ht="15.75" customHeight="1">
      <c r="B519" s="118"/>
      <c r="G519" s="118"/>
      <c r="O519" s="115"/>
    </row>
    <row r="520" ht="15.75" customHeight="1">
      <c r="B520" s="118"/>
      <c r="G520" s="118"/>
      <c r="O520" s="115"/>
    </row>
    <row r="521" ht="15.75" customHeight="1">
      <c r="B521" s="118"/>
      <c r="G521" s="118"/>
      <c r="O521" s="115"/>
    </row>
    <row r="522" ht="15.75" customHeight="1">
      <c r="B522" s="118"/>
      <c r="G522" s="118"/>
      <c r="O522" s="115"/>
    </row>
    <row r="523" ht="15.75" customHeight="1">
      <c r="B523" s="118"/>
      <c r="G523" s="118"/>
      <c r="O523" s="115"/>
    </row>
    <row r="524" ht="15.75" customHeight="1">
      <c r="B524" s="118"/>
      <c r="G524" s="118"/>
      <c r="O524" s="115"/>
    </row>
    <row r="525" ht="15.75" customHeight="1">
      <c r="B525" s="118"/>
      <c r="G525" s="118"/>
      <c r="O525" s="115"/>
    </row>
    <row r="526" ht="15.75" customHeight="1">
      <c r="B526" s="118"/>
      <c r="G526" s="118"/>
      <c r="O526" s="115"/>
    </row>
    <row r="527" ht="15.75" customHeight="1">
      <c r="B527" s="118"/>
      <c r="G527" s="118"/>
      <c r="O527" s="115"/>
    </row>
    <row r="528" ht="15.75" customHeight="1">
      <c r="B528" s="118"/>
      <c r="G528" s="118"/>
      <c r="O528" s="115"/>
    </row>
    <row r="529" ht="15.75" customHeight="1">
      <c r="B529" s="118"/>
      <c r="G529" s="118"/>
      <c r="O529" s="115"/>
    </row>
    <row r="530" ht="15.75" customHeight="1">
      <c r="B530" s="118"/>
      <c r="G530" s="118"/>
      <c r="O530" s="115"/>
    </row>
    <row r="531" ht="15.75" customHeight="1">
      <c r="B531" s="118"/>
      <c r="G531" s="118"/>
      <c r="O531" s="115"/>
    </row>
    <row r="532" ht="15.75" customHeight="1">
      <c r="B532" s="118"/>
      <c r="G532" s="118"/>
      <c r="O532" s="115"/>
    </row>
    <row r="533" ht="15.75" customHeight="1">
      <c r="B533" s="118"/>
      <c r="G533" s="118"/>
      <c r="O533" s="115"/>
    </row>
    <row r="534" ht="15.75" customHeight="1">
      <c r="B534" s="118"/>
      <c r="G534" s="118"/>
      <c r="O534" s="115"/>
    </row>
    <row r="535" ht="15.75" customHeight="1">
      <c r="B535" s="118"/>
      <c r="G535" s="118"/>
      <c r="O535" s="115"/>
    </row>
    <row r="536" ht="15.75" customHeight="1">
      <c r="B536" s="118"/>
      <c r="G536" s="118"/>
      <c r="O536" s="115"/>
    </row>
    <row r="537" ht="15.75" customHeight="1">
      <c r="B537" s="118"/>
      <c r="G537" s="118"/>
      <c r="O537" s="115"/>
    </row>
    <row r="538" ht="15.75" customHeight="1">
      <c r="B538" s="118"/>
      <c r="G538" s="118"/>
      <c r="O538" s="115"/>
    </row>
    <row r="539" ht="15.75" customHeight="1">
      <c r="B539" s="118"/>
      <c r="G539" s="118"/>
      <c r="O539" s="115"/>
    </row>
    <row r="540" ht="15.75" customHeight="1">
      <c r="B540" s="118"/>
      <c r="G540" s="118"/>
      <c r="O540" s="115"/>
    </row>
    <row r="541" ht="15.75" customHeight="1">
      <c r="B541" s="118"/>
      <c r="G541" s="118"/>
      <c r="O541" s="115"/>
    </row>
    <row r="542" ht="15.75" customHeight="1">
      <c r="B542" s="118"/>
      <c r="G542" s="118"/>
      <c r="O542" s="115"/>
    </row>
    <row r="543" ht="15.75" customHeight="1">
      <c r="B543" s="118"/>
      <c r="G543" s="118"/>
      <c r="O543" s="115"/>
    </row>
    <row r="544" ht="15.75" customHeight="1">
      <c r="B544" s="118"/>
      <c r="G544" s="118"/>
      <c r="O544" s="115"/>
    </row>
    <row r="545" ht="15.75" customHeight="1">
      <c r="B545" s="118"/>
      <c r="G545" s="118"/>
      <c r="O545" s="115"/>
    </row>
    <row r="546" ht="15.75" customHeight="1">
      <c r="B546" s="118"/>
      <c r="G546" s="118"/>
      <c r="O546" s="115"/>
    </row>
    <row r="547" ht="15.75" customHeight="1">
      <c r="B547" s="118"/>
      <c r="G547" s="118"/>
      <c r="O547" s="115"/>
    </row>
    <row r="548" ht="15.75" customHeight="1">
      <c r="B548" s="118"/>
      <c r="G548" s="118"/>
      <c r="O548" s="115"/>
    </row>
    <row r="549" ht="15.75" customHeight="1">
      <c r="B549" s="118"/>
      <c r="G549" s="118"/>
      <c r="O549" s="115"/>
    </row>
    <row r="550" ht="15.75" customHeight="1">
      <c r="B550" s="118"/>
      <c r="G550" s="118"/>
      <c r="O550" s="115"/>
    </row>
    <row r="551" ht="15.75" customHeight="1">
      <c r="B551" s="118"/>
      <c r="G551" s="118"/>
      <c r="O551" s="115"/>
    </row>
    <row r="552" ht="15.75" customHeight="1">
      <c r="B552" s="118"/>
      <c r="G552" s="118"/>
      <c r="O552" s="115"/>
    </row>
    <row r="553" ht="15.75" customHeight="1">
      <c r="B553" s="118"/>
      <c r="G553" s="118"/>
      <c r="O553" s="115"/>
    </row>
    <row r="554" ht="15.75" customHeight="1">
      <c r="B554" s="118"/>
      <c r="G554" s="118"/>
      <c r="O554" s="115"/>
    </row>
    <row r="555" ht="15.75" customHeight="1">
      <c r="B555" s="118"/>
      <c r="G555" s="118"/>
      <c r="O555" s="115"/>
    </row>
    <row r="556" ht="15.75" customHeight="1">
      <c r="B556" s="118"/>
      <c r="G556" s="118"/>
      <c r="O556" s="115"/>
    </row>
    <row r="557" ht="15.75" customHeight="1">
      <c r="B557" s="118"/>
      <c r="G557" s="118"/>
      <c r="O557" s="115"/>
    </row>
    <row r="558" ht="15.75" customHeight="1">
      <c r="B558" s="118"/>
      <c r="G558" s="118"/>
      <c r="O558" s="115"/>
    </row>
    <row r="559" ht="15.75" customHeight="1">
      <c r="B559" s="118"/>
      <c r="G559" s="118"/>
      <c r="O559" s="115"/>
    </row>
    <row r="560" ht="15.75" customHeight="1">
      <c r="B560" s="118"/>
      <c r="G560" s="118"/>
      <c r="O560" s="115"/>
    </row>
    <row r="561" ht="15.75" customHeight="1">
      <c r="B561" s="118"/>
      <c r="G561" s="118"/>
      <c r="O561" s="115"/>
    </row>
    <row r="562" ht="15.75" customHeight="1">
      <c r="B562" s="118"/>
      <c r="G562" s="118"/>
      <c r="O562" s="115"/>
    </row>
    <row r="563" ht="15.75" customHeight="1">
      <c r="B563" s="118"/>
      <c r="G563" s="118"/>
      <c r="O563" s="115"/>
    </row>
    <row r="564" ht="15.75" customHeight="1">
      <c r="B564" s="118"/>
      <c r="G564" s="118"/>
      <c r="O564" s="115"/>
    </row>
    <row r="565" ht="15.75" customHeight="1">
      <c r="B565" s="118"/>
      <c r="G565" s="118"/>
      <c r="O565" s="115"/>
    </row>
    <row r="566" ht="15.75" customHeight="1">
      <c r="B566" s="118"/>
      <c r="G566" s="118"/>
      <c r="O566" s="115"/>
    </row>
    <row r="567" ht="15.75" customHeight="1">
      <c r="B567" s="118"/>
      <c r="G567" s="118"/>
      <c r="O567" s="115"/>
    </row>
    <row r="568" ht="15.75" customHeight="1">
      <c r="B568" s="118"/>
      <c r="G568" s="118"/>
      <c r="O568" s="115"/>
    </row>
    <row r="569" ht="15.75" customHeight="1">
      <c r="B569" s="118"/>
      <c r="G569" s="118"/>
      <c r="O569" s="115"/>
    </row>
    <row r="570" ht="15.75" customHeight="1">
      <c r="B570" s="118"/>
      <c r="G570" s="118"/>
      <c r="O570" s="115"/>
    </row>
    <row r="571" ht="15.75" customHeight="1">
      <c r="B571" s="118"/>
      <c r="G571" s="118"/>
      <c r="O571" s="115"/>
    </row>
    <row r="572" ht="15.75" customHeight="1">
      <c r="B572" s="118"/>
      <c r="G572" s="118"/>
      <c r="O572" s="115"/>
    </row>
    <row r="573" ht="15.75" customHeight="1">
      <c r="B573" s="118"/>
      <c r="G573" s="118"/>
      <c r="O573" s="115"/>
    </row>
    <row r="574" ht="15.75" customHeight="1">
      <c r="B574" s="118"/>
      <c r="G574" s="118"/>
      <c r="O574" s="115"/>
    </row>
    <row r="575" ht="15.75" customHeight="1">
      <c r="B575" s="118"/>
      <c r="G575" s="118"/>
      <c r="O575" s="115"/>
    </row>
    <row r="576" ht="15.75" customHeight="1">
      <c r="B576" s="118"/>
      <c r="G576" s="118"/>
      <c r="O576" s="115"/>
    </row>
    <row r="577" ht="15.75" customHeight="1">
      <c r="B577" s="118"/>
      <c r="G577" s="118"/>
      <c r="O577" s="115"/>
    </row>
    <row r="578" ht="15.75" customHeight="1">
      <c r="B578" s="118"/>
      <c r="G578" s="118"/>
      <c r="O578" s="115"/>
    </row>
    <row r="579" ht="15.75" customHeight="1">
      <c r="B579" s="118"/>
      <c r="G579" s="118"/>
      <c r="O579" s="115"/>
    </row>
    <row r="580" ht="15.75" customHeight="1">
      <c r="B580" s="118"/>
      <c r="G580" s="118"/>
      <c r="O580" s="115"/>
    </row>
    <row r="581" ht="15.75" customHeight="1">
      <c r="B581" s="118"/>
      <c r="G581" s="118"/>
      <c r="O581" s="115"/>
    </row>
    <row r="582" ht="15.75" customHeight="1">
      <c r="B582" s="118"/>
      <c r="G582" s="118"/>
      <c r="O582" s="115"/>
    </row>
    <row r="583" ht="15.75" customHeight="1">
      <c r="B583" s="118"/>
      <c r="G583" s="118"/>
      <c r="O583" s="115"/>
    </row>
    <row r="584" ht="15.75" customHeight="1">
      <c r="B584" s="118"/>
      <c r="G584" s="118"/>
      <c r="O584" s="115"/>
    </row>
    <row r="585" ht="15.75" customHeight="1">
      <c r="B585" s="118"/>
      <c r="G585" s="118"/>
      <c r="O585" s="115"/>
    </row>
    <row r="586" ht="15.75" customHeight="1">
      <c r="B586" s="118"/>
      <c r="G586" s="118"/>
      <c r="O586" s="115"/>
    </row>
    <row r="587" ht="15.75" customHeight="1">
      <c r="B587" s="118"/>
      <c r="G587" s="118"/>
      <c r="O587" s="115"/>
    </row>
    <row r="588" ht="15.75" customHeight="1">
      <c r="B588" s="118"/>
      <c r="G588" s="118"/>
      <c r="O588" s="115"/>
    </row>
    <row r="589" ht="15.75" customHeight="1">
      <c r="B589" s="118"/>
      <c r="G589" s="118"/>
      <c r="O589" s="115"/>
    </row>
    <row r="590" ht="15.75" customHeight="1">
      <c r="B590" s="118"/>
      <c r="G590" s="118"/>
      <c r="O590" s="115"/>
    </row>
    <row r="591" ht="15.75" customHeight="1">
      <c r="B591" s="118"/>
      <c r="G591" s="118"/>
      <c r="O591" s="115"/>
    </row>
    <row r="592" ht="15.75" customHeight="1">
      <c r="B592" s="118"/>
      <c r="G592" s="118"/>
      <c r="O592" s="115"/>
    </row>
    <row r="593" ht="15.75" customHeight="1">
      <c r="B593" s="118"/>
      <c r="G593" s="118"/>
      <c r="O593" s="115"/>
    </row>
    <row r="594" ht="15.75" customHeight="1">
      <c r="B594" s="118"/>
      <c r="G594" s="118"/>
      <c r="O594" s="115"/>
    </row>
    <row r="595" ht="15.75" customHeight="1">
      <c r="B595" s="118"/>
      <c r="G595" s="118"/>
      <c r="O595" s="115"/>
    </row>
    <row r="596" ht="15.75" customHeight="1">
      <c r="B596" s="118"/>
      <c r="G596" s="118"/>
      <c r="O596" s="115"/>
    </row>
    <row r="597" ht="15.75" customHeight="1">
      <c r="B597" s="118"/>
      <c r="G597" s="118"/>
      <c r="O597" s="115"/>
    </row>
    <row r="598" ht="15.75" customHeight="1">
      <c r="B598" s="118"/>
      <c r="G598" s="118"/>
      <c r="O598" s="115"/>
    </row>
    <row r="599" ht="15.75" customHeight="1">
      <c r="B599" s="118"/>
      <c r="G599" s="118"/>
      <c r="O599" s="115"/>
    </row>
    <row r="600" ht="15.75" customHeight="1">
      <c r="B600" s="118"/>
      <c r="G600" s="118"/>
      <c r="O600" s="115"/>
    </row>
    <row r="601" ht="15.75" customHeight="1">
      <c r="B601" s="118"/>
      <c r="G601" s="118"/>
      <c r="O601" s="115"/>
    </row>
    <row r="602" ht="15.75" customHeight="1">
      <c r="B602" s="118"/>
      <c r="G602" s="118"/>
      <c r="O602" s="115"/>
    </row>
    <row r="603" ht="15.75" customHeight="1">
      <c r="B603" s="118"/>
      <c r="G603" s="118"/>
      <c r="O603" s="115"/>
    </row>
    <row r="604" ht="15.75" customHeight="1">
      <c r="B604" s="118"/>
      <c r="G604" s="118"/>
      <c r="O604" s="115"/>
    </row>
    <row r="605" ht="15.75" customHeight="1">
      <c r="B605" s="118"/>
      <c r="G605" s="118"/>
      <c r="O605" s="115"/>
    </row>
    <row r="606" ht="15.75" customHeight="1">
      <c r="B606" s="118"/>
      <c r="G606" s="118"/>
      <c r="O606" s="115"/>
    </row>
    <row r="607" ht="15.75" customHeight="1">
      <c r="B607" s="118"/>
      <c r="G607" s="118"/>
      <c r="O607" s="115"/>
    </row>
    <row r="608" ht="15.75" customHeight="1">
      <c r="B608" s="118"/>
      <c r="G608" s="118"/>
      <c r="O608" s="115"/>
    </row>
    <row r="609" ht="15.75" customHeight="1">
      <c r="B609" s="118"/>
      <c r="G609" s="118"/>
      <c r="O609" s="115"/>
    </row>
    <row r="610" ht="15.75" customHeight="1">
      <c r="B610" s="118"/>
      <c r="G610" s="118"/>
      <c r="O610" s="115"/>
    </row>
    <row r="611" ht="15.75" customHeight="1">
      <c r="B611" s="118"/>
      <c r="G611" s="118"/>
      <c r="O611" s="115"/>
    </row>
    <row r="612" ht="15.75" customHeight="1">
      <c r="B612" s="118"/>
      <c r="G612" s="118"/>
      <c r="O612" s="115"/>
    </row>
    <row r="613" ht="15.75" customHeight="1">
      <c r="B613" s="118"/>
      <c r="G613" s="118"/>
      <c r="O613" s="115"/>
    </row>
    <row r="614" ht="15.75" customHeight="1">
      <c r="B614" s="118"/>
      <c r="G614" s="118"/>
      <c r="O614" s="115"/>
    </row>
    <row r="615" ht="15.75" customHeight="1">
      <c r="B615" s="118"/>
      <c r="G615" s="118"/>
      <c r="O615" s="115"/>
    </row>
    <row r="616" ht="15.75" customHeight="1">
      <c r="B616" s="118"/>
      <c r="G616" s="118"/>
      <c r="O616" s="115"/>
    </row>
    <row r="617" ht="15.75" customHeight="1">
      <c r="B617" s="118"/>
      <c r="G617" s="118"/>
      <c r="O617" s="115"/>
    </row>
    <row r="618" ht="15.75" customHeight="1">
      <c r="B618" s="118"/>
      <c r="G618" s="118"/>
      <c r="O618" s="115"/>
    </row>
    <row r="619" ht="15.75" customHeight="1">
      <c r="B619" s="118"/>
      <c r="G619" s="118"/>
      <c r="O619" s="115"/>
    </row>
    <row r="620" ht="15.75" customHeight="1">
      <c r="B620" s="118"/>
      <c r="G620" s="118"/>
      <c r="O620" s="115"/>
    </row>
    <row r="621" ht="15.75" customHeight="1">
      <c r="B621" s="118"/>
      <c r="G621" s="118"/>
      <c r="O621" s="115"/>
    </row>
    <row r="622" ht="15.75" customHeight="1">
      <c r="B622" s="118"/>
      <c r="G622" s="118"/>
      <c r="O622" s="115"/>
    </row>
    <row r="623" ht="15.75" customHeight="1">
      <c r="B623" s="118"/>
      <c r="G623" s="118"/>
      <c r="O623" s="115"/>
    </row>
    <row r="624" ht="15.75" customHeight="1">
      <c r="B624" s="118"/>
      <c r="G624" s="118"/>
      <c r="O624" s="115"/>
    </row>
    <row r="625" ht="15.75" customHeight="1">
      <c r="B625" s="118"/>
      <c r="G625" s="118"/>
      <c r="O625" s="115"/>
    </row>
    <row r="626" ht="15.75" customHeight="1">
      <c r="B626" s="118"/>
      <c r="G626" s="118"/>
      <c r="O626" s="115"/>
    </row>
    <row r="627" ht="15.75" customHeight="1">
      <c r="B627" s="118"/>
      <c r="G627" s="118"/>
      <c r="O627" s="115"/>
    </row>
    <row r="628" ht="15.75" customHeight="1">
      <c r="B628" s="118"/>
      <c r="G628" s="118"/>
      <c r="O628" s="115"/>
    </row>
    <row r="629" ht="15.75" customHeight="1">
      <c r="B629" s="118"/>
      <c r="G629" s="118"/>
      <c r="O629" s="115"/>
    </row>
    <row r="630" ht="15.75" customHeight="1">
      <c r="B630" s="118"/>
      <c r="G630" s="118"/>
      <c r="O630" s="115"/>
    </row>
    <row r="631" ht="15.75" customHeight="1">
      <c r="B631" s="118"/>
      <c r="G631" s="118"/>
      <c r="O631" s="115"/>
    </row>
    <row r="632" ht="15.75" customHeight="1">
      <c r="B632" s="118"/>
      <c r="G632" s="118"/>
      <c r="O632" s="115"/>
    </row>
    <row r="633" ht="15.75" customHeight="1">
      <c r="B633" s="118"/>
      <c r="G633" s="118"/>
      <c r="O633" s="115"/>
    </row>
    <row r="634" ht="15.75" customHeight="1">
      <c r="B634" s="118"/>
      <c r="G634" s="118"/>
      <c r="O634" s="115"/>
    </row>
    <row r="635" ht="15.75" customHeight="1">
      <c r="B635" s="118"/>
      <c r="G635" s="118"/>
      <c r="O635" s="115"/>
    </row>
    <row r="636" ht="15.75" customHeight="1">
      <c r="B636" s="118"/>
      <c r="G636" s="118"/>
      <c r="O636" s="115"/>
    </row>
    <row r="637" ht="15.75" customHeight="1">
      <c r="B637" s="118"/>
      <c r="G637" s="118"/>
      <c r="O637" s="115"/>
    </row>
    <row r="638" ht="15.75" customHeight="1">
      <c r="B638" s="118"/>
      <c r="G638" s="118"/>
      <c r="O638" s="115"/>
    </row>
    <row r="639" ht="15.75" customHeight="1">
      <c r="B639" s="118"/>
      <c r="G639" s="118"/>
      <c r="O639" s="115"/>
    </row>
    <row r="640" ht="15.75" customHeight="1">
      <c r="B640" s="118"/>
      <c r="G640" s="118"/>
      <c r="O640" s="115"/>
    </row>
    <row r="641" ht="15.75" customHeight="1">
      <c r="B641" s="118"/>
      <c r="G641" s="118"/>
      <c r="O641" s="115"/>
    </row>
    <row r="642" ht="15.75" customHeight="1">
      <c r="B642" s="118"/>
      <c r="G642" s="118"/>
      <c r="O642" s="115"/>
    </row>
    <row r="643" ht="15.75" customHeight="1">
      <c r="B643" s="118"/>
      <c r="G643" s="118"/>
      <c r="O643" s="115"/>
    </row>
    <row r="644" ht="15.75" customHeight="1">
      <c r="B644" s="118"/>
      <c r="G644" s="118"/>
      <c r="O644" s="115"/>
    </row>
    <row r="645" ht="15.75" customHeight="1">
      <c r="B645" s="118"/>
      <c r="G645" s="118"/>
      <c r="O645" s="115"/>
    </row>
    <row r="646" ht="15.75" customHeight="1">
      <c r="B646" s="118"/>
      <c r="G646" s="118"/>
      <c r="O646" s="115"/>
    </row>
    <row r="647" ht="15.75" customHeight="1">
      <c r="B647" s="118"/>
      <c r="G647" s="118"/>
      <c r="O647" s="115"/>
    </row>
    <row r="648" ht="15.75" customHeight="1">
      <c r="B648" s="118"/>
      <c r="G648" s="118"/>
      <c r="O648" s="115"/>
    </row>
    <row r="649" ht="15.75" customHeight="1">
      <c r="B649" s="118"/>
      <c r="G649" s="118"/>
      <c r="O649" s="115"/>
    </row>
    <row r="650" ht="15.75" customHeight="1">
      <c r="B650" s="118"/>
      <c r="G650" s="118"/>
      <c r="O650" s="115"/>
    </row>
    <row r="651" ht="15.75" customHeight="1">
      <c r="B651" s="118"/>
      <c r="G651" s="118"/>
      <c r="O651" s="115"/>
    </row>
    <row r="652" ht="15.75" customHeight="1">
      <c r="B652" s="118"/>
      <c r="G652" s="118"/>
      <c r="O652" s="115"/>
    </row>
    <row r="653" ht="15.75" customHeight="1">
      <c r="B653" s="118"/>
      <c r="G653" s="118"/>
      <c r="O653" s="115"/>
    </row>
    <row r="654" ht="15.75" customHeight="1">
      <c r="B654" s="118"/>
      <c r="G654" s="118"/>
      <c r="O654" s="115"/>
    </row>
    <row r="655" ht="15.75" customHeight="1">
      <c r="B655" s="118"/>
      <c r="G655" s="118"/>
      <c r="O655" s="115"/>
    </row>
    <row r="656" ht="15.75" customHeight="1">
      <c r="B656" s="118"/>
      <c r="G656" s="118"/>
      <c r="O656" s="115"/>
    </row>
    <row r="657" ht="15.75" customHeight="1">
      <c r="B657" s="118"/>
      <c r="G657" s="118"/>
      <c r="O657" s="115"/>
    </row>
    <row r="658" ht="15.75" customHeight="1">
      <c r="B658" s="118"/>
      <c r="G658" s="118"/>
      <c r="O658" s="115"/>
    </row>
    <row r="659" ht="15.75" customHeight="1">
      <c r="B659" s="118"/>
      <c r="G659" s="118"/>
      <c r="O659" s="115"/>
    </row>
    <row r="660" ht="15.75" customHeight="1">
      <c r="B660" s="118"/>
      <c r="G660" s="118"/>
      <c r="O660" s="115"/>
    </row>
    <row r="661" ht="15.75" customHeight="1">
      <c r="B661" s="118"/>
      <c r="G661" s="118"/>
      <c r="O661" s="115"/>
    </row>
    <row r="662" ht="15.75" customHeight="1">
      <c r="B662" s="118"/>
      <c r="G662" s="118"/>
      <c r="O662" s="115"/>
    </row>
    <row r="663" ht="15.75" customHeight="1">
      <c r="B663" s="118"/>
      <c r="G663" s="118"/>
      <c r="O663" s="115"/>
    </row>
    <row r="664" ht="15.75" customHeight="1">
      <c r="B664" s="118"/>
      <c r="G664" s="118"/>
      <c r="O664" s="115"/>
    </row>
    <row r="665" ht="15.75" customHeight="1">
      <c r="B665" s="118"/>
      <c r="G665" s="118"/>
      <c r="O665" s="115"/>
    </row>
    <row r="666" ht="15.75" customHeight="1">
      <c r="B666" s="118"/>
      <c r="G666" s="118"/>
      <c r="O666" s="115"/>
    </row>
    <row r="667" ht="15.75" customHeight="1">
      <c r="B667" s="118"/>
      <c r="G667" s="118"/>
      <c r="O667" s="115"/>
    </row>
    <row r="668" ht="15.75" customHeight="1">
      <c r="B668" s="118"/>
      <c r="G668" s="118"/>
      <c r="O668" s="115"/>
    </row>
    <row r="669" ht="15.75" customHeight="1">
      <c r="B669" s="118"/>
      <c r="G669" s="118"/>
      <c r="O669" s="115"/>
    </row>
    <row r="670" ht="15.75" customHeight="1">
      <c r="B670" s="118"/>
      <c r="G670" s="118"/>
      <c r="O670" s="115"/>
    </row>
    <row r="671" ht="15.75" customHeight="1">
      <c r="B671" s="118"/>
      <c r="G671" s="118"/>
      <c r="O671" s="115"/>
    </row>
    <row r="672" ht="15.75" customHeight="1">
      <c r="B672" s="118"/>
      <c r="G672" s="118"/>
      <c r="O672" s="115"/>
    </row>
    <row r="673" ht="15.75" customHeight="1">
      <c r="B673" s="118"/>
      <c r="G673" s="118"/>
      <c r="O673" s="115"/>
    </row>
    <row r="674" ht="15.75" customHeight="1">
      <c r="B674" s="118"/>
      <c r="G674" s="118"/>
      <c r="O674" s="115"/>
    </row>
    <row r="675" ht="15.75" customHeight="1">
      <c r="B675" s="118"/>
      <c r="G675" s="118"/>
      <c r="O675" s="115"/>
    </row>
    <row r="676" ht="15.75" customHeight="1">
      <c r="B676" s="118"/>
      <c r="G676" s="118"/>
      <c r="O676" s="115"/>
    </row>
    <row r="677" ht="15.75" customHeight="1">
      <c r="B677" s="118"/>
      <c r="G677" s="118"/>
      <c r="O677" s="115"/>
    </row>
    <row r="678" ht="15.75" customHeight="1">
      <c r="B678" s="118"/>
      <c r="G678" s="118"/>
      <c r="O678" s="115"/>
    </row>
    <row r="679" ht="15.75" customHeight="1">
      <c r="B679" s="118"/>
      <c r="G679" s="118"/>
      <c r="O679" s="115"/>
    </row>
    <row r="680" ht="15.75" customHeight="1">
      <c r="B680" s="118"/>
      <c r="G680" s="118"/>
      <c r="O680" s="115"/>
    </row>
    <row r="681" ht="15.75" customHeight="1">
      <c r="B681" s="118"/>
      <c r="G681" s="118"/>
      <c r="O681" s="115"/>
    </row>
    <row r="682" ht="15.75" customHeight="1">
      <c r="B682" s="118"/>
      <c r="G682" s="118"/>
      <c r="O682" s="115"/>
    </row>
    <row r="683" ht="15.75" customHeight="1">
      <c r="B683" s="118"/>
      <c r="G683" s="118"/>
      <c r="O683" s="115"/>
    </row>
    <row r="684" ht="15.75" customHeight="1">
      <c r="B684" s="118"/>
      <c r="G684" s="118"/>
      <c r="O684" s="115"/>
    </row>
    <row r="685" ht="15.75" customHeight="1">
      <c r="B685" s="118"/>
      <c r="G685" s="118"/>
      <c r="O685" s="115"/>
    </row>
    <row r="686" ht="15.75" customHeight="1">
      <c r="B686" s="118"/>
      <c r="G686" s="118"/>
      <c r="O686" s="115"/>
    </row>
    <row r="687" ht="15.75" customHeight="1">
      <c r="B687" s="118"/>
      <c r="G687" s="118"/>
      <c r="O687" s="115"/>
    </row>
    <row r="688" ht="15.75" customHeight="1">
      <c r="B688" s="118"/>
      <c r="G688" s="118"/>
      <c r="O688" s="115"/>
    </row>
    <row r="689" ht="15.75" customHeight="1">
      <c r="B689" s="118"/>
      <c r="G689" s="118"/>
      <c r="O689" s="115"/>
    </row>
    <row r="690" ht="15.75" customHeight="1">
      <c r="B690" s="118"/>
      <c r="G690" s="118"/>
      <c r="O690" s="115"/>
    </row>
    <row r="691" ht="15.75" customHeight="1">
      <c r="B691" s="118"/>
      <c r="G691" s="118"/>
      <c r="O691" s="115"/>
    </row>
    <row r="692" ht="15.75" customHeight="1">
      <c r="B692" s="118"/>
      <c r="G692" s="118"/>
      <c r="O692" s="115"/>
    </row>
    <row r="693" ht="15.75" customHeight="1">
      <c r="B693" s="118"/>
      <c r="G693" s="118"/>
      <c r="O693" s="115"/>
    </row>
    <row r="694" ht="15.75" customHeight="1">
      <c r="B694" s="118"/>
      <c r="G694" s="118"/>
      <c r="O694" s="115"/>
    </row>
    <row r="695" ht="15.75" customHeight="1">
      <c r="B695" s="118"/>
      <c r="G695" s="118"/>
      <c r="O695" s="115"/>
    </row>
    <row r="696" ht="15.75" customHeight="1">
      <c r="B696" s="118"/>
      <c r="G696" s="118"/>
      <c r="O696" s="115"/>
    </row>
    <row r="697" ht="15.75" customHeight="1">
      <c r="B697" s="118"/>
      <c r="G697" s="118"/>
      <c r="O697" s="115"/>
    </row>
    <row r="698" ht="15.75" customHeight="1">
      <c r="B698" s="118"/>
      <c r="G698" s="118"/>
      <c r="O698" s="115"/>
    </row>
    <row r="699" ht="15.75" customHeight="1">
      <c r="B699" s="118"/>
      <c r="G699" s="118"/>
      <c r="O699" s="115"/>
    </row>
    <row r="700" ht="15.75" customHeight="1">
      <c r="B700" s="118"/>
      <c r="G700" s="118"/>
      <c r="O700" s="115"/>
    </row>
    <row r="701" ht="15.75" customHeight="1">
      <c r="B701" s="118"/>
      <c r="G701" s="118"/>
      <c r="O701" s="115"/>
    </row>
    <row r="702" ht="15.75" customHeight="1">
      <c r="B702" s="118"/>
      <c r="G702" s="118"/>
      <c r="O702" s="115"/>
    </row>
    <row r="703" ht="15.75" customHeight="1">
      <c r="B703" s="118"/>
      <c r="G703" s="118"/>
      <c r="O703" s="115"/>
    </row>
    <row r="704" ht="15.75" customHeight="1">
      <c r="B704" s="118"/>
      <c r="G704" s="118"/>
      <c r="O704" s="115"/>
    </row>
    <row r="705" ht="15.75" customHeight="1">
      <c r="B705" s="118"/>
      <c r="G705" s="118"/>
      <c r="O705" s="115"/>
    </row>
    <row r="706" ht="15.75" customHeight="1">
      <c r="B706" s="118"/>
      <c r="G706" s="118"/>
      <c r="O706" s="115"/>
    </row>
    <row r="707" ht="15.75" customHeight="1">
      <c r="B707" s="118"/>
      <c r="G707" s="118"/>
      <c r="O707" s="115"/>
    </row>
    <row r="708" ht="15.75" customHeight="1">
      <c r="B708" s="118"/>
      <c r="G708" s="118"/>
      <c r="O708" s="115"/>
    </row>
    <row r="709" ht="15.75" customHeight="1">
      <c r="B709" s="118"/>
      <c r="G709" s="118"/>
      <c r="O709" s="115"/>
    </row>
    <row r="710" ht="15.75" customHeight="1">
      <c r="B710" s="118"/>
      <c r="G710" s="118"/>
      <c r="O710" s="115"/>
    </row>
    <row r="711" ht="15.75" customHeight="1">
      <c r="B711" s="118"/>
      <c r="G711" s="118"/>
      <c r="O711" s="115"/>
    </row>
    <row r="712" ht="15.75" customHeight="1">
      <c r="B712" s="118"/>
      <c r="G712" s="118"/>
      <c r="O712" s="115"/>
    </row>
    <row r="713" ht="15.75" customHeight="1">
      <c r="B713" s="118"/>
      <c r="G713" s="118"/>
      <c r="O713" s="115"/>
    </row>
    <row r="714" ht="15.75" customHeight="1">
      <c r="B714" s="118"/>
      <c r="G714" s="118"/>
      <c r="O714" s="115"/>
    </row>
    <row r="715" ht="15.75" customHeight="1">
      <c r="B715" s="118"/>
      <c r="G715" s="118"/>
      <c r="O715" s="115"/>
    </row>
    <row r="716" ht="15.75" customHeight="1">
      <c r="B716" s="118"/>
      <c r="G716" s="118"/>
      <c r="O716" s="115"/>
    </row>
    <row r="717" ht="15.75" customHeight="1">
      <c r="B717" s="118"/>
      <c r="G717" s="118"/>
      <c r="O717" s="115"/>
    </row>
    <row r="718" ht="15.75" customHeight="1">
      <c r="B718" s="118"/>
      <c r="G718" s="118"/>
      <c r="O718" s="115"/>
    </row>
    <row r="719" ht="15.75" customHeight="1">
      <c r="B719" s="118"/>
      <c r="G719" s="118"/>
      <c r="O719" s="115"/>
    </row>
    <row r="720" ht="15.75" customHeight="1">
      <c r="B720" s="118"/>
      <c r="G720" s="118"/>
      <c r="O720" s="115"/>
    </row>
    <row r="721" ht="15.75" customHeight="1">
      <c r="B721" s="118"/>
      <c r="G721" s="118"/>
      <c r="O721" s="115"/>
    </row>
    <row r="722" ht="15.75" customHeight="1">
      <c r="B722" s="118"/>
      <c r="G722" s="118"/>
      <c r="O722" s="115"/>
    </row>
    <row r="723" ht="15.75" customHeight="1">
      <c r="B723" s="118"/>
      <c r="G723" s="118"/>
      <c r="O723" s="115"/>
    </row>
    <row r="724" ht="15.75" customHeight="1">
      <c r="B724" s="118"/>
      <c r="G724" s="118"/>
      <c r="O724" s="115"/>
    </row>
    <row r="725" ht="15.75" customHeight="1">
      <c r="B725" s="118"/>
      <c r="G725" s="118"/>
      <c r="O725" s="115"/>
    </row>
    <row r="726" ht="15.75" customHeight="1">
      <c r="B726" s="118"/>
      <c r="G726" s="118"/>
      <c r="O726" s="115"/>
    </row>
    <row r="727" ht="15.75" customHeight="1">
      <c r="B727" s="118"/>
      <c r="G727" s="118"/>
      <c r="O727" s="115"/>
    </row>
    <row r="728" ht="15.75" customHeight="1">
      <c r="B728" s="118"/>
      <c r="G728" s="118"/>
      <c r="O728" s="115"/>
    </row>
    <row r="729" ht="15.75" customHeight="1">
      <c r="B729" s="118"/>
      <c r="G729" s="118"/>
      <c r="O729" s="115"/>
    </row>
    <row r="730" ht="15.75" customHeight="1">
      <c r="B730" s="118"/>
      <c r="G730" s="118"/>
      <c r="O730" s="115"/>
    </row>
    <row r="731" ht="15.75" customHeight="1">
      <c r="B731" s="118"/>
      <c r="G731" s="118"/>
      <c r="O731" s="115"/>
    </row>
    <row r="732" ht="15.75" customHeight="1">
      <c r="B732" s="118"/>
      <c r="G732" s="118"/>
      <c r="O732" s="115"/>
    </row>
    <row r="733" ht="15.75" customHeight="1">
      <c r="B733" s="118"/>
      <c r="G733" s="118"/>
      <c r="O733" s="115"/>
    </row>
    <row r="734" ht="15.75" customHeight="1">
      <c r="B734" s="118"/>
      <c r="G734" s="118"/>
      <c r="O734" s="115"/>
    </row>
    <row r="735" ht="15.75" customHeight="1">
      <c r="B735" s="118"/>
      <c r="G735" s="118"/>
      <c r="O735" s="115"/>
    </row>
    <row r="736" ht="15.75" customHeight="1">
      <c r="B736" s="118"/>
      <c r="G736" s="118"/>
      <c r="O736" s="115"/>
    </row>
    <row r="737" ht="15.75" customHeight="1">
      <c r="B737" s="118"/>
      <c r="G737" s="118"/>
      <c r="O737" s="115"/>
    </row>
    <row r="738" ht="15.75" customHeight="1">
      <c r="B738" s="118"/>
      <c r="G738" s="118"/>
      <c r="O738" s="115"/>
    </row>
    <row r="739" ht="15.75" customHeight="1">
      <c r="B739" s="118"/>
      <c r="G739" s="118"/>
      <c r="O739" s="115"/>
    </row>
    <row r="740" ht="15.75" customHeight="1">
      <c r="B740" s="118"/>
      <c r="G740" s="118"/>
      <c r="O740" s="115"/>
    </row>
    <row r="741" ht="15.75" customHeight="1">
      <c r="B741" s="118"/>
      <c r="G741" s="118"/>
      <c r="O741" s="115"/>
    </row>
    <row r="742" ht="15.75" customHeight="1">
      <c r="B742" s="118"/>
      <c r="G742" s="118"/>
      <c r="O742" s="115"/>
    </row>
    <row r="743" ht="15.75" customHeight="1">
      <c r="B743" s="118"/>
      <c r="G743" s="118"/>
      <c r="O743" s="115"/>
    </row>
    <row r="744" ht="15.75" customHeight="1">
      <c r="B744" s="118"/>
      <c r="G744" s="118"/>
      <c r="O744" s="115"/>
    </row>
    <row r="745" ht="15.75" customHeight="1">
      <c r="B745" s="118"/>
      <c r="G745" s="118"/>
      <c r="O745" s="115"/>
    </row>
    <row r="746" ht="15.75" customHeight="1">
      <c r="B746" s="118"/>
      <c r="G746" s="118"/>
      <c r="O746" s="115"/>
    </row>
    <row r="747" ht="15.75" customHeight="1">
      <c r="B747" s="118"/>
      <c r="G747" s="118"/>
      <c r="O747" s="115"/>
    </row>
    <row r="748" ht="15.75" customHeight="1">
      <c r="B748" s="118"/>
      <c r="G748" s="118"/>
      <c r="O748" s="115"/>
    </row>
    <row r="749" ht="15.75" customHeight="1">
      <c r="B749" s="118"/>
      <c r="G749" s="118"/>
      <c r="O749" s="115"/>
    </row>
    <row r="750" ht="15.75" customHeight="1">
      <c r="B750" s="118"/>
      <c r="G750" s="118"/>
      <c r="O750" s="115"/>
    </row>
    <row r="751" ht="15.75" customHeight="1">
      <c r="B751" s="118"/>
      <c r="G751" s="118"/>
      <c r="O751" s="115"/>
    </row>
    <row r="752" ht="15.75" customHeight="1">
      <c r="B752" s="118"/>
      <c r="G752" s="118"/>
      <c r="O752" s="115"/>
    </row>
    <row r="753" ht="15.75" customHeight="1">
      <c r="B753" s="118"/>
      <c r="G753" s="118"/>
      <c r="O753" s="115"/>
    </row>
    <row r="754" ht="15.75" customHeight="1">
      <c r="B754" s="118"/>
      <c r="G754" s="118"/>
      <c r="O754" s="115"/>
    </row>
    <row r="755" ht="15.75" customHeight="1">
      <c r="B755" s="118"/>
      <c r="G755" s="118"/>
      <c r="O755" s="115"/>
    </row>
    <row r="756" ht="15.75" customHeight="1">
      <c r="B756" s="118"/>
      <c r="G756" s="118"/>
      <c r="O756" s="115"/>
    </row>
    <row r="757" ht="15.75" customHeight="1">
      <c r="B757" s="118"/>
      <c r="G757" s="118"/>
      <c r="O757" s="115"/>
    </row>
    <row r="758" ht="15.75" customHeight="1">
      <c r="B758" s="118"/>
      <c r="G758" s="118"/>
      <c r="O758" s="115"/>
    </row>
    <row r="759" ht="15.75" customHeight="1">
      <c r="B759" s="118"/>
      <c r="G759" s="118"/>
      <c r="O759" s="115"/>
    </row>
    <row r="760" ht="15.75" customHeight="1">
      <c r="B760" s="118"/>
      <c r="G760" s="118"/>
      <c r="O760" s="115"/>
    </row>
    <row r="761" ht="15.75" customHeight="1">
      <c r="B761" s="118"/>
      <c r="G761" s="118"/>
      <c r="O761" s="115"/>
    </row>
    <row r="762" ht="15.75" customHeight="1">
      <c r="B762" s="118"/>
      <c r="G762" s="118"/>
      <c r="O762" s="115"/>
    </row>
    <row r="763" ht="15.75" customHeight="1">
      <c r="B763" s="118"/>
      <c r="G763" s="118"/>
      <c r="O763" s="115"/>
    </row>
    <row r="764" ht="15.75" customHeight="1">
      <c r="B764" s="118"/>
      <c r="G764" s="118"/>
      <c r="O764" s="115"/>
    </row>
    <row r="765" ht="15.75" customHeight="1">
      <c r="B765" s="118"/>
      <c r="G765" s="118"/>
      <c r="O765" s="115"/>
    </row>
    <row r="766" ht="15.75" customHeight="1">
      <c r="B766" s="118"/>
      <c r="G766" s="118"/>
      <c r="O766" s="115"/>
    </row>
    <row r="767" ht="15.75" customHeight="1">
      <c r="B767" s="118"/>
      <c r="G767" s="118"/>
      <c r="O767" s="115"/>
    </row>
    <row r="768" ht="15.75" customHeight="1">
      <c r="B768" s="118"/>
      <c r="G768" s="118"/>
      <c r="O768" s="115"/>
    </row>
    <row r="769" ht="15.75" customHeight="1">
      <c r="B769" s="118"/>
      <c r="G769" s="118"/>
      <c r="O769" s="115"/>
    </row>
    <row r="770" ht="15.75" customHeight="1">
      <c r="B770" s="118"/>
      <c r="G770" s="118"/>
      <c r="O770" s="115"/>
    </row>
    <row r="771" ht="15.75" customHeight="1">
      <c r="B771" s="118"/>
      <c r="G771" s="118"/>
      <c r="O771" s="115"/>
    </row>
    <row r="772" ht="15.75" customHeight="1">
      <c r="B772" s="118"/>
      <c r="G772" s="118"/>
      <c r="O772" s="115"/>
    </row>
    <row r="773" ht="15.75" customHeight="1">
      <c r="B773" s="118"/>
      <c r="G773" s="118"/>
      <c r="O773" s="115"/>
    </row>
    <row r="774" ht="15.75" customHeight="1">
      <c r="B774" s="118"/>
      <c r="G774" s="118"/>
      <c r="O774" s="115"/>
    </row>
    <row r="775" ht="15.75" customHeight="1">
      <c r="B775" s="118"/>
      <c r="G775" s="118"/>
      <c r="O775" s="115"/>
    </row>
    <row r="776" ht="15.75" customHeight="1">
      <c r="B776" s="118"/>
      <c r="G776" s="118"/>
      <c r="O776" s="115"/>
    </row>
    <row r="777" ht="15.75" customHeight="1">
      <c r="B777" s="118"/>
      <c r="G777" s="118"/>
      <c r="O777" s="115"/>
    </row>
    <row r="778" ht="15.75" customHeight="1">
      <c r="B778" s="118"/>
      <c r="G778" s="118"/>
      <c r="O778" s="115"/>
    </row>
    <row r="779" ht="15.75" customHeight="1">
      <c r="B779" s="118"/>
      <c r="G779" s="118"/>
      <c r="O779" s="115"/>
    </row>
    <row r="780" ht="15.75" customHeight="1">
      <c r="B780" s="118"/>
      <c r="G780" s="118"/>
      <c r="O780" s="115"/>
    </row>
    <row r="781" ht="15.75" customHeight="1">
      <c r="B781" s="118"/>
      <c r="G781" s="118"/>
      <c r="O781" s="115"/>
    </row>
    <row r="782" ht="15.75" customHeight="1">
      <c r="B782" s="118"/>
      <c r="G782" s="118"/>
      <c r="O782" s="115"/>
    </row>
    <row r="783" ht="15.75" customHeight="1">
      <c r="B783" s="118"/>
      <c r="G783" s="118"/>
      <c r="O783" s="115"/>
    </row>
    <row r="784" ht="15.75" customHeight="1">
      <c r="B784" s="118"/>
      <c r="G784" s="118"/>
      <c r="O784" s="115"/>
    </row>
    <row r="785" ht="15.75" customHeight="1">
      <c r="B785" s="118"/>
      <c r="G785" s="118"/>
      <c r="O785" s="115"/>
    </row>
    <row r="786" ht="15.75" customHeight="1">
      <c r="B786" s="118"/>
      <c r="G786" s="118"/>
      <c r="O786" s="115"/>
    </row>
    <row r="787" ht="15.75" customHeight="1">
      <c r="B787" s="118"/>
      <c r="G787" s="118"/>
      <c r="O787" s="115"/>
    </row>
    <row r="788" ht="15.75" customHeight="1">
      <c r="B788" s="118"/>
      <c r="G788" s="118"/>
      <c r="O788" s="115"/>
    </row>
    <row r="789" ht="15.75" customHeight="1">
      <c r="B789" s="118"/>
      <c r="G789" s="118"/>
      <c r="O789" s="115"/>
    </row>
    <row r="790" ht="15.75" customHeight="1">
      <c r="B790" s="118"/>
      <c r="G790" s="118"/>
      <c r="O790" s="115"/>
    </row>
    <row r="791" ht="15.75" customHeight="1">
      <c r="B791" s="118"/>
      <c r="G791" s="118"/>
      <c r="O791" s="115"/>
    </row>
    <row r="792" ht="15.75" customHeight="1">
      <c r="B792" s="118"/>
      <c r="G792" s="118"/>
      <c r="O792" s="115"/>
    </row>
    <row r="793" ht="15.75" customHeight="1">
      <c r="B793" s="118"/>
      <c r="G793" s="118"/>
      <c r="O793" s="115"/>
    </row>
    <row r="794" ht="15.75" customHeight="1">
      <c r="B794" s="118"/>
      <c r="G794" s="118"/>
      <c r="O794" s="115"/>
    </row>
    <row r="795" ht="15.75" customHeight="1">
      <c r="B795" s="118"/>
      <c r="G795" s="118"/>
      <c r="O795" s="115"/>
    </row>
    <row r="796" ht="15.75" customHeight="1">
      <c r="B796" s="118"/>
      <c r="G796" s="118"/>
      <c r="O796" s="115"/>
    </row>
    <row r="797" ht="15.75" customHeight="1">
      <c r="B797" s="118"/>
      <c r="G797" s="118"/>
      <c r="O797" s="115"/>
    </row>
    <row r="798" ht="15.75" customHeight="1">
      <c r="B798" s="118"/>
      <c r="G798" s="118"/>
      <c r="O798" s="115"/>
    </row>
    <row r="799" ht="15.75" customHeight="1">
      <c r="B799" s="118"/>
      <c r="G799" s="118"/>
      <c r="O799" s="115"/>
    </row>
    <row r="800" ht="15.75" customHeight="1">
      <c r="B800" s="118"/>
      <c r="G800" s="118"/>
      <c r="O800" s="115"/>
    </row>
    <row r="801" ht="15.75" customHeight="1">
      <c r="B801" s="118"/>
      <c r="G801" s="118"/>
      <c r="O801" s="115"/>
    </row>
    <row r="802" ht="15.75" customHeight="1">
      <c r="B802" s="118"/>
      <c r="G802" s="118"/>
      <c r="O802" s="115"/>
    </row>
    <row r="803" ht="15.75" customHeight="1">
      <c r="B803" s="118"/>
      <c r="G803" s="118"/>
      <c r="O803" s="115"/>
    </row>
    <row r="804" ht="15.75" customHeight="1">
      <c r="B804" s="118"/>
      <c r="G804" s="118"/>
      <c r="O804" s="115"/>
    </row>
    <row r="805" ht="15.75" customHeight="1">
      <c r="B805" s="118"/>
      <c r="G805" s="118"/>
      <c r="O805" s="115"/>
    </row>
    <row r="806" ht="15.75" customHeight="1">
      <c r="B806" s="118"/>
      <c r="G806" s="118"/>
      <c r="O806" s="115"/>
    </row>
    <row r="807" ht="15.75" customHeight="1">
      <c r="B807" s="118"/>
      <c r="G807" s="118"/>
      <c r="O807" s="115"/>
    </row>
    <row r="808" ht="15.75" customHeight="1">
      <c r="B808" s="118"/>
      <c r="G808" s="118"/>
      <c r="O808" s="115"/>
    </row>
    <row r="809" ht="15.75" customHeight="1">
      <c r="B809" s="118"/>
      <c r="G809" s="118"/>
      <c r="O809" s="115"/>
    </row>
    <row r="810" ht="15.75" customHeight="1">
      <c r="B810" s="118"/>
      <c r="G810" s="118"/>
      <c r="O810" s="115"/>
    </row>
    <row r="811" ht="15.75" customHeight="1">
      <c r="B811" s="118"/>
      <c r="G811" s="118"/>
      <c r="O811" s="115"/>
    </row>
    <row r="812" ht="15.75" customHeight="1">
      <c r="B812" s="118"/>
      <c r="G812" s="118"/>
      <c r="O812" s="115"/>
    </row>
    <row r="813" ht="15.75" customHeight="1">
      <c r="B813" s="118"/>
      <c r="G813" s="118"/>
      <c r="O813" s="115"/>
    </row>
    <row r="814" ht="15.75" customHeight="1">
      <c r="B814" s="118"/>
      <c r="G814" s="118"/>
      <c r="O814" s="115"/>
    </row>
    <row r="815" ht="15.75" customHeight="1">
      <c r="B815" s="118"/>
      <c r="G815" s="118"/>
      <c r="O815" s="115"/>
    </row>
    <row r="816" ht="15.75" customHeight="1">
      <c r="B816" s="118"/>
      <c r="G816" s="118"/>
      <c r="O816" s="115"/>
    </row>
    <row r="817" ht="15.75" customHeight="1">
      <c r="B817" s="118"/>
      <c r="G817" s="118"/>
      <c r="O817" s="115"/>
    </row>
    <row r="818" ht="15.75" customHeight="1">
      <c r="B818" s="118"/>
      <c r="G818" s="118"/>
      <c r="O818" s="115"/>
    </row>
    <row r="819" ht="15.75" customHeight="1">
      <c r="B819" s="118"/>
      <c r="G819" s="118"/>
      <c r="O819" s="115"/>
    </row>
    <row r="820" ht="15.75" customHeight="1">
      <c r="B820" s="118"/>
      <c r="G820" s="118"/>
      <c r="O820" s="115"/>
    </row>
    <row r="821" ht="15.75" customHeight="1">
      <c r="B821" s="118"/>
      <c r="G821" s="118"/>
      <c r="O821" s="115"/>
    </row>
    <row r="822" ht="15.75" customHeight="1">
      <c r="B822" s="118"/>
      <c r="G822" s="118"/>
      <c r="O822" s="115"/>
    </row>
    <row r="823" ht="15.75" customHeight="1">
      <c r="B823" s="118"/>
      <c r="G823" s="118"/>
      <c r="O823" s="115"/>
    </row>
    <row r="824" ht="15.75" customHeight="1">
      <c r="B824" s="118"/>
      <c r="G824" s="118"/>
      <c r="O824" s="115"/>
    </row>
    <row r="825" ht="15.75" customHeight="1">
      <c r="B825" s="118"/>
      <c r="G825" s="118"/>
      <c r="O825" s="115"/>
    </row>
    <row r="826" ht="15.75" customHeight="1">
      <c r="B826" s="118"/>
      <c r="G826" s="118"/>
      <c r="O826" s="115"/>
    </row>
    <row r="827" ht="15.75" customHeight="1">
      <c r="B827" s="118"/>
      <c r="G827" s="118"/>
      <c r="O827" s="115"/>
    </row>
    <row r="828" ht="15.75" customHeight="1">
      <c r="B828" s="118"/>
      <c r="G828" s="118"/>
      <c r="O828" s="115"/>
    </row>
    <row r="829" ht="15.75" customHeight="1">
      <c r="B829" s="118"/>
      <c r="G829" s="118"/>
      <c r="O829" s="115"/>
    </row>
    <row r="830" ht="15.75" customHeight="1">
      <c r="B830" s="118"/>
      <c r="G830" s="118"/>
      <c r="O830" s="115"/>
    </row>
    <row r="831" ht="15.75" customHeight="1">
      <c r="B831" s="118"/>
      <c r="G831" s="118"/>
      <c r="O831" s="115"/>
    </row>
    <row r="832" ht="15.75" customHeight="1">
      <c r="B832" s="118"/>
      <c r="G832" s="118"/>
      <c r="O832" s="115"/>
    </row>
    <row r="833" ht="15.75" customHeight="1">
      <c r="B833" s="118"/>
      <c r="G833" s="118"/>
      <c r="O833" s="115"/>
    </row>
    <row r="834" ht="15.75" customHeight="1">
      <c r="B834" s="118"/>
      <c r="G834" s="118"/>
      <c r="O834" s="115"/>
    </row>
    <row r="835" ht="15.75" customHeight="1">
      <c r="B835" s="118"/>
      <c r="G835" s="118"/>
      <c r="O835" s="115"/>
    </row>
    <row r="836" ht="15.75" customHeight="1">
      <c r="B836" s="118"/>
      <c r="G836" s="118"/>
      <c r="O836" s="115"/>
    </row>
    <row r="837" ht="15.75" customHeight="1">
      <c r="B837" s="118"/>
      <c r="G837" s="118"/>
      <c r="O837" s="115"/>
    </row>
    <row r="838" ht="15.75" customHeight="1">
      <c r="B838" s="118"/>
      <c r="G838" s="118"/>
      <c r="O838" s="115"/>
    </row>
    <row r="839" ht="15.75" customHeight="1">
      <c r="B839" s="118"/>
      <c r="G839" s="118"/>
      <c r="O839" s="115"/>
    </row>
    <row r="840" ht="15.75" customHeight="1">
      <c r="B840" s="118"/>
      <c r="G840" s="118"/>
      <c r="O840" s="115"/>
    </row>
    <row r="841" ht="15.75" customHeight="1">
      <c r="B841" s="118"/>
      <c r="G841" s="118"/>
      <c r="O841" s="115"/>
    </row>
    <row r="842" ht="15.75" customHeight="1">
      <c r="B842" s="118"/>
      <c r="G842" s="118"/>
      <c r="O842" s="115"/>
    </row>
    <row r="843" ht="15.75" customHeight="1">
      <c r="B843" s="118"/>
      <c r="G843" s="118"/>
      <c r="O843" s="115"/>
    </row>
    <row r="844" ht="15.75" customHeight="1">
      <c r="B844" s="118"/>
      <c r="G844" s="118"/>
      <c r="O844" s="115"/>
    </row>
    <row r="845" ht="15.75" customHeight="1">
      <c r="B845" s="118"/>
      <c r="G845" s="118"/>
      <c r="O845" s="115"/>
    </row>
    <row r="846" ht="15.75" customHeight="1">
      <c r="B846" s="118"/>
      <c r="G846" s="118"/>
      <c r="O846" s="115"/>
    </row>
    <row r="847" ht="15.75" customHeight="1">
      <c r="B847" s="118"/>
      <c r="G847" s="118"/>
      <c r="O847" s="115"/>
    </row>
    <row r="848" ht="15.75" customHeight="1">
      <c r="B848" s="118"/>
      <c r="G848" s="118"/>
      <c r="O848" s="115"/>
    </row>
    <row r="849" ht="15.75" customHeight="1">
      <c r="B849" s="118"/>
      <c r="G849" s="118"/>
      <c r="O849" s="115"/>
    </row>
    <row r="850" ht="15.75" customHeight="1">
      <c r="B850" s="118"/>
      <c r="G850" s="118"/>
      <c r="O850" s="115"/>
    </row>
    <row r="851" ht="15.75" customHeight="1">
      <c r="B851" s="118"/>
      <c r="G851" s="118"/>
      <c r="O851" s="115"/>
    </row>
    <row r="852" ht="15.75" customHeight="1">
      <c r="B852" s="118"/>
      <c r="G852" s="118"/>
      <c r="O852" s="115"/>
    </row>
    <row r="853" ht="15.75" customHeight="1">
      <c r="B853" s="118"/>
      <c r="G853" s="118"/>
      <c r="O853" s="115"/>
    </row>
    <row r="854" ht="15.75" customHeight="1">
      <c r="B854" s="118"/>
      <c r="G854" s="118"/>
      <c r="O854" s="115"/>
    </row>
    <row r="855" ht="15.75" customHeight="1">
      <c r="B855" s="118"/>
      <c r="G855" s="118"/>
      <c r="O855" s="115"/>
    </row>
    <row r="856" ht="15.75" customHeight="1">
      <c r="B856" s="118"/>
      <c r="G856" s="118"/>
      <c r="O856" s="115"/>
    </row>
    <row r="857" ht="15.75" customHeight="1">
      <c r="B857" s="118"/>
      <c r="G857" s="118"/>
      <c r="O857" s="115"/>
    </row>
    <row r="858" ht="15.75" customHeight="1">
      <c r="B858" s="118"/>
      <c r="G858" s="118"/>
      <c r="O858" s="115"/>
    </row>
    <row r="859" ht="15.75" customHeight="1">
      <c r="B859" s="118"/>
      <c r="G859" s="118"/>
      <c r="O859" s="115"/>
    </row>
    <row r="860" ht="15.75" customHeight="1">
      <c r="B860" s="118"/>
      <c r="G860" s="118"/>
      <c r="O860" s="115"/>
    </row>
    <row r="861" ht="15.75" customHeight="1">
      <c r="B861" s="118"/>
      <c r="G861" s="118"/>
      <c r="O861" s="115"/>
    </row>
    <row r="862" ht="15.75" customHeight="1">
      <c r="B862" s="118"/>
      <c r="G862" s="118"/>
      <c r="O862" s="115"/>
    </row>
    <row r="863" ht="15.75" customHeight="1">
      <c r="B863" s="118"/>
      <c r="G863" s="118"/>
      <c r="O863" s="115"/>
    </row>
    <row r="864" ht="15.75" customHeight="1">
      <c r="B864" s="118"/>
      <c r="G864" s="118"/>
      <c r="O864" s="115"/>
    </row>
    <row r="865" ht="15.75" customHeight="1">
      <c r="B865" s="118"/>
      <c r="G865" s="118"/>
      <c r="O865" s="115"/>
    </row>
    <row r="866" ht="15.75" customHeight="1">
      <c r="B866" s="118"/>
      <c r="G866" s="118"/>
      <c r="O866" s="115"/>
    </row>
    <row r="867" ht="15.75" customHeight="1">
      <c r="B867" s="118"/>
      <c r="G867" s="118"/>
      <c r="O867" s="115"/>
    </row>
    <row r="868" ht="15.75" customHeight="1">
      <c r="B868" s="118"/>
      <c r="G868" s="118"/>
      <c r="O868" s="115"/>
    </row>
    <row r="869" ht="15.75" customHeight="1">
      <c r="B869" s="118"/>
      <c r="G869" s="118"/>
      <c r="O869" s="115"/>
    </row>
    <row r="870" ht="15.75" customHeight="1">
      <c r="B870" s="118"/>
      <c r="G870" s="118"/>
      <c r="O870" s="115"/>
    </row>
    <row r="871" ht="15.75" customHeight="1">
      <c r="B871" s="118"/>
      <c r="G871" s="118"/>
      <c r="O871" s="115"/>
    </row>
    <row r="872" ht="15.75" customHeight="1">
      <c r="B872" s="118"/>
      <c r="G872" s="118"/>
      <c r="O872" s="115"/>
    </row>
    <row r="873" ht="15.75" customHeight="1">
      <c r="B873" s="118"/>
      <c r="G873" s="118"/>
      <c r="O873" s="115"/>
    </row>
    <row r="874" ht="15.75" customHeight="1">
      <c r="B874" s="118"/>
      <c r="G874" s="118"/>
      <c r="O874" s="115"/>
    </row>
    <row r="875" ht="15.75" customHeight="1">
      <c r="B875" s="118"/>
      <c r="G875" s="118"/>
      <c r="O875" s="115"/>
    </row>
    <row r="876" ht="15.75" customHeight="1">
      <c r="B876" s="118"/>
      <c r="G876" s="118"/>
      <c r="O876" s="115"/>
    </row>
    <row r="877" ht="15.75" customHeight="1">
      <c r="B877" s="118"/>
      <c r="G877" s="118"/>
      <c r="O877" s="115"/>
    </row>
    <row r="878" ht="15.75" customHeight="1">
      <c r="B878" s="118"/>
      <c r="G878" s="118"/>
      <c r="O878" s="115"/>
    </row>
    <row r="879" ht="15.75" customHeight="1">
      <c r="B879" s="118"/>
      <c r="G879" s="118"/>
      <c r="O879" s="115"/>
    </row>
    <row r="880" ht="15.75" customHeight="1">
      <c r="B880" s="118"/>
      <c r="G880" s="118"/>
      <c r="O880" s="115"/>
    </row>
    <row r="881" ht="15.75" customHeight="1">
      <c r="B881" s="118"/>
      <c r="G881" s="118"/>
      <c r="O881" s="115"/>
    </row>
    <row r="882" ht="15.75" customHeight="1">
      <c r="B882" s="118"/>
      <c r="G882" s="118"/>
      <c r="O882" s="115"/>
    </row>
    <row r="883" ht="15.75" customHeight="1">
      <c r="B883" s="118"/>
      <c r="G883" s="118"/>
      <c r="O883" s="115"/>
    </row>
    <row r="884" ht="15.75" customHeight="1">
      <c r="B884" s="118"/>
      <c r="G884" s="118"/>
      <c r="O884" s="115"/>
    </row>
    <row r="885" ht="15.75" customHeight="1">
      <c r="B885" s="118"/>
      <c r="G885" s="118"/>
      <c r="O885" s="115"/>
    </row>
    <row r="886" ht="15.75" customHeight="1">
      <c r="B886" s="118"/>
      <c r="G886" s="118"/>
      <c r="O886" s="115"/>
    </row>
    <row r="887" ht="15.75" customHeight="1">
      <c r="B887" s="118"/>
      <c r="G887" s="118"/>
      <c r="O887" s="115"/>
    </row>
    <row r="888" ht="15.75" customHeight="1">
      <c r="B888" s="118"/>
      <c r="G888" s="118"/>
      <c r="O888" s="115"/>
    </row>
    <row r="889" ht="15.75" customHeight="1">
      <c r="B889" s="118"/>
      <c r="G889" s="118"/>
      <c r="O889" s="115"/>
    </row>
    <row r="890" ht="15.75" customHeight="1">
      <c r="B890" s="118"/>
      <c r="G890" s="118"/>
      <c r="O890" s="115"/>
    </row>
    <row r="891" ht="15.75" customHeight="1">
      <c r="B891" s="118"/>
      <c r="G891" s="118"/>
      <c r="O891" s="115"/>
    </row>
    <row r="892" ht="15.75" customHeight="1">
      <c r="B892" s="118"/>
      <c r="G892" s="118"/>
      <c r="O892" s="115"/>
    </row>
    <row r="893" ht="15.75" customHeight="1">
      <c r="B893" s="118"/>
      <c r="G893" s="118"/>
      <c r="O893" s="115"/>
    </row>
    <row r="894" ht="15.75" customHeight="1">
      <c r="B894" s="118"/>
      <c r="G894" s="118"/>
      <c r="O894" s="115"/>
    </row>
    <row r="895" ht="15.75" customHeight="1">
      <c r="B895" s="118"/>
      <c r="G895" s="118"/>
      <c r="O895" s="115"/>
    </row>
    <row r="896" ht="15.75" customHeight="1">
      <c r="B896" s="118"/>
      <c r="G896" s="118"/>
      <c r="O896" s="115"/>
    </row>
    <row r="897" ht="15.75" customHeight="1">
      <c r="B897" s="118"/>
      <c r="G897" s="118"/>
      <c r="O897" s="115"/>
    </row>
    <row r="898" ht="15.75" customHeight="1">
      <c r="B898" s="118"/>
      <c r="G898" s="118"/>
      <c r="O898" s="115"/>
    </row>
    <row r="899" ht="15.75" customHeight="1">
      <c r="B899" s="118"/>
      <c r="G899" s="118"/>
      <c r="O899" s="115"/>
    </row>
    <row r="900" ht="15.75" customHeight="1">
      <c r="B900" s="118"/>
      <c r="G900" s="118"/>
      <c r="O900" s="115"/>
    </row>
    <row r="901" ht="15.75" customHeight="1">
      <c r="B901" s="118"/>
      <c r="G901" s="118"/>
      <c r="O901" s="115"/>
    </row>
    <row r="902" ht="15.75" customHeight="1">
      <c r="B902" s="118"/>
      <c r="G902" s="118"/>
      <c r="O902" s="115"/>
    </row>
    <row r="903" ht="15.75" customHeight="1">
      <c r="B903" s="118"/>
      <c r="G903" s="118"/>
      <c r="O903" s="115"/>
    </row>
    <row r="904" ht="15.75" customHeight="1">
      <c r="B904" s="118"/>
      <c r="G904" s="118"/>
      <c r="O904" s="115"/>
    </row>
    <row r="905" ht="15.75" customHeight="1">
      <c r="B905" s="118"/>
      <c r="G905" s="118"/>
      <c r="O905" s="115"/>
    </row>
    <row r="906" ht="15.75" customHeight="1">
      <c r="B906" s="118"/>
      <c r="G906" s="118"/>
      <c r="O906" s="115"/>
    </row>
    <row r="907" ht="15.75" customHeight="1">
      <c r="B907" s="118"/>
      <c r="G907" s="118"/>
      <c r="O907" s="115"/>
    </row>
    <row r="908" ht="15.75" customHeight="1">
      <c r="B908" s="118"/>
      <c r="G908" s="118"/>
      <c r="O908" s="115"/>
    </row>
    <row r="909" ht="15.75" customHeight="1">
      <c r="B909" s="118"/>
      <c r="G909" s="118"/>
      <c r="O909" s="115"/>
    </row>
    <row r="910" ht="15.75" customHeight="1">
      <c r="B910" s="118"/>
      <c r="G910" s="118"/>
      <c r="O910" s="115"/>
    </row>
    <row r="911" ht="15.75" customHeight="1">
      <c r="B911" s="118"/>
      <c r="G911" s="118"/>
      <c r="O911" s="115"/>
    </row>
    <row r="912" ht="15.75" customHeight="1">
      <c r="B912" s="118"/>
      <c r="G912" s="118"/>
      <c r="O912" s="115"/>
    </row>
    <row r="913" ht="15.75" customHeight="1">
      <c r="B913" s="118"/>
      <c r="G913" s="118"/>
      <c r="O913" s="115"/>
    </row>
    <row r="914" ht="15.75" customHeight="1">
      <c r="B914" s="118"/>
      <c r="G914" s="118"/>
      <c r="O914" s="115"/>
    </row>
    <row r="915" ht="15.75" customHeight="1">
      <c r="B915" s="118"/>
      <c r="G915" s="118"/>
      <c r="O915" s="115"/>
    </row>
    <row r="916" ht="15.75" customHeight="1">
      <c r="B916" s="118"/>
      <c r="G916" s="118"/>
      <c r="O916" s="115"/>
    </row>
    <row r="917" ht="15.75" customHeight="1">
      <c r="B917" s="118"/>
      <c r="G917" s="118"/>
      <c r="O917" s="115"/>
    </row>
    <row r="918" ht="15.75" customHeight="1">
      <c r="B918" s="118"/>
      <c r="G918" s="118"/>
      <c r="O918" s="115"/>
    </row>
    <row r="919" ht="15.75" customHeight="1">
      <c r="B919" s="118"/>
      <c r="G919" s="118"/>
      <c r="O919" s="115"/>
    </row>
    <row r="920" ht="15.75" customHeight="1">
      <c r="B920" s="118"/>
      <c r="G920" s="118"/>
      <c r="O920" s="115"/>
    </row>
    <row r="921" ht="15.75" customHeight="1">
      <c r="B921" s="118"/>
      <c r="G921" s="118"/>
      <c r="O921" s="115"/>
    </row>
    <row r="922" ht="15.75" customHeight="1">
      <c r="B922" s="118"/>
      <c r="G922" s="118"/>
      <c r="O922" s="115"/>
    </row>
    <row r="923" ht="15.75" customHeight="1">
      <c r="B923" s="118"/>
      <c r="G923" s="118"/>
      <c r="O923" s="115"/>
    </row>
    <row r="924" ht="15.75" customHeight="1">
      <c r="B924" s="118"/>
      <c r="G924" s="118"/>
      <c r="O924" s="115"/>
    </row>
    <row r="925" ht="15.75" customHeight="1">
      <c r="B925" s="118"/>
      <c r="G925" s="118"/>
      <c r="O925" s="115"/>
    </row>
    <row r="926" ht="15.75" customHeight="1">
      <c r="B926" s="118"/>
      <c r="G926" s="118"/>
      <c r="O926" s="115"/>
    </row>
    <row r="927" ht="15.75" customHeight="1">
      <c r="B927" s="118"/>
      <c r="G927" s="118"/>
      <c r="O927" s="115"/>
    </row>
    <row r="928" ht="15.75" customHeight="1">
      <c r="B928" s="118"/>
      <c r="G928" s="118"/>
      <c r="O928" s="115"/>
    </row>
    <row r="929" ht="15.75" customHeight="1">
      <c r="B929" s="118"/>
      <c r="G929" s="118"/>
      <c r="O929" s="115"/>
    </row>
    <row r="930" ht="15.75" customHeight="1">
      <c r="B930" s="118"/>
      <c r="G930" s="118"/>
      <c r="O930" s="115"/>
    </row>
    <row r="931" ht="15.75" customHeight="1">
      <c r="B931" s="118"/>
      <c r="G931" s="118"/>
      <c r="O931" s="115"/>
    </row>
    <row r="932" ht="15.75" customHeight="1">
      <c r="B932" s="118"/>
      <c r="G932" s="118"/>
      <c r="O932" s="115"/>
    </row>
    <row r="933" ht="15.75" customHeight="1">
      <c r="B933" s="118"/>
      <c r="G933" s="118"/>
      <c r="O933" s="115"/>
    </row>
    <row r="934" ht="15.75" customHeight="1">
      <c r="B934" s="118"/>
      <c r="G934" s="118"/>
      <c r="O934" s="115"/>
    </row>
    <row r="935" ht="15.75" customHeight="1">
      <c r="B935" s="118"/>
      <c r="G935" s="118"/>
      <c r="O935" s="115"/>
    </row>
    <row r="936" ht="15.75" customHeight="1">
      <c r="B936" s="118"/>
      <c r="G936" s="118"/>
      <c r="O936" s="115"/>
    </row>
    <row r="937" ht="15.75" customHeight="1">
      <c r="B937" s="118"/>
      <c r="G937" s="118"/>
      <c r="O937" s="115"/>
    </row>
    <row r="938" ht="15.75" customHeight="1">
      <c r="B938" s="118"/>
      <c r="G938" s="118"/>
      <c r="O938" s="115"/>
    </row>
    <row r="939" ht="15.75" customHeight="1">
      <c r="B939" s="118"/>
      <c r="G939" s="118"/>
      <c r="O939" s="115"/>
    </row>
    <row r="940" ht="15.75" customHeight="1">
      <c r="B940" s="118"/>
      <c r="G940" s="118"/>
      <c r="O940" s="115"/>
    </row>
    <row r="941" ht="15.75" customHeight="1">
      <c r="B941" s="118"/>
      <c r="G941" s="118"/>
      <c r="O941" s="115"/>
    </row>
    <row r="942" ht="15.75" customHeight="1">
      <c r="B942" s="118"/>
      <c r="G942" s="118"/>
      <c r="O942" s="115"/>
    </row>
    <row r="943" ht="15.75" customHeight="1">
      <c r="B943" s="118"/>
      <c r="G943" s="118"/>
      <c r="O943" s="115"/>
    </row>
    <row r="944" ht="15.75" customHeight="1">
      <c r="B944" s="118"/>
      <c r="G944" s="118"/>
      <c r="O944" s="115"/>
    </row>
    <row r="945" ht="15.75" customHeight="1">
      <c r="B945" s="118"/>
      <c r="G945" s="118"/>
      <c r="O945" s="115"/>
    </row>
    <row r="946" ht="15.75" customHeight="1">
      <c r="B946" s="118"/>
      <c r="G946" s="118"/>
      <c r="O946" s="115"/>
    </row>
    <row r="947" ht="15.75" customHeight="1">
      <c r="B947" s="118"/>
      <c r="G947" s="118"/>
      <c r="O947" s="115"/>
    </row>
    <row r="948" ht="15.75" customHeight="1">
      <c r="B948" s="118"/>
      <c r="G948" s="118"/>
      <c r="O948" s="115"/>
    </row>
    <row r="949" ht="15.75" customHeight="1">
      <c r="B949" s="118"/>
      <c r="G949" s="118"/>
      <c r="O949" s="115"/>
    </row>
    <row r="950" ht="15.75" customHeight="1">
      <c r="B950" s="118"/>
      <c r="G950" s="118"/>
      <c r="O950" s="115"/>
    </row>
    <row r="951" ht="15.75" customHeight="1">
      <c r="B951" s="118"/>
      <c r="G951" s="118"/>
      <c r="O951" s="115"/>
    </row>
    <row r="952" ht="15.75" customHeight="1">
      <c r="B952" s="118"/>
      <c r="G952" s="118"/>
      <c r="O952" s="115"/>
    </row>
    <row r="953" ht="15.75" customHeight="1">
      <c r="B953" s="118"/>
      <c r="G953" s="118"/>
      <c r="O953" s="115"/>
    </row>
    <row r="954" ht="15.75" customHeight="1">
      <c r="B954" s="118"/>
      <c r="G954" s="118"/>
      <c r="O954" s="115"/>
    </row>
    <row r="955" ht="15.75" customHeight="1">
      <c r="B955" s="118"/>
      <c r="G955" s="118"/>
      <c r="O955" s="115"/>
    </row>
    <row r="956" ht="15.75" customHeight="1">
      <c r="B956" s="118"/>
      <c r="G956" s="118"/>
      <c r="O956" s="115"/>
    </row>
    <row r="957" ht="15.75" customHeight="1">
      <c r="B957" s="118"/>
      <c r="G957" s="118"/>
      <c r="O957" s="115"/>
    </row>
    <row r="958" ht="15.75" customHeight="1">
      <c r="B958" s="118"/>
      <c r="G958" s="118"/>
      <c r="O958" s="115"/>
    </row>
    <row r="959" ht="15.75" customHeight="1">
      <c r="B959" s="118"/>
      <c r="G959" s="118"/>
      <c r="O959" s="115"/>
    </row>
    <row r="960" ht="15.75" customHeight="1">
      <c r="B960" s="118"/>
      <c r="G960" s="118"/>
      <c r="O960" s="115"/>
    </row>
    <row r="961" ht="15.75" customHeight="1">
      <c r="B961" s="118"/>
      <c r="G961" s="118"/>
      <c r="O961" s="115"/>
    </row>
    <row r="962" ht="15.75" customHeight="1">
      <c r="B962" s="118"/>
      <c r="G962" s="118"/>
      <c r="O962" s="115"/>
    </row>
    <row r="963" ht="15.75" customHeight="1">
      <c r="B963" s="118"/>
      <c r="G963" s="118"/>
      <c r="O963" s="115"/>
    </row>
    <row r="964" ht="15.75" customHeight="1">
      <c r="B964" s="118"/>
      <c r="G964" s="118"/>
      <c r="O964" s="115"/>
    </row>
    <row r="965" ht="15.75" customHeight="1">
      <c r="B965" s="118"/>
      <c r="G965" s="118"/>
      <c r="O965" s="115"/>
    </row>
    <row r="966" ht="15.75" customHeight="1">
      <c r="B966" s="118"/>
      <c r="G966" s="118"/>
      <c r="O966" s="115"/>
    </row>
    <row r="967" ht="15.75" customHeight="1">
      <c r="B967" s="118"/>
      <c r="G967" s="118"/>
      <c r="O967" s="115"/>
    </row>
    <row r="968" ht="15.75" customHeight="1">
      <c r="B968" s="118"/>
      <c r="G968" s="118"/>
      <c r="O968" s="115"/>
    </row>
    <row r="969" ht="15.75" customHeight="1">
      <c r="B969" s="118"/>
      <c r="G969" s="118"/>
      <c r="O969" s="115"/>
    </row>
    <row r="970" ht="15.75" customHeight="1">
      <c r="B970" s="118"/>
      <c r="G970" s="118"/>
      <c r="O970" s="115"/>
    </row>
    <row r="971" ht="15.75" customHeight="1">
      <c r="B971" s="118"/>
      <c r="G971" s="118"/>
      <c r="O971" s="115"/>
    </row>
    <row r="972" ht="15.75" customHeight="1">
      <c r="B972" s="118"/>
      <c r="G972" s="118"/>
      <c r="O972" s="115"/>
    </row>
    <row r="973" ht="15.75" customHeight="1">
      <c r="B973" s="118"/>
      <c r="G973" s="118"/>
      <c r="O973" s="115"/>
    </row>
    <row r="974" ht="15.75" customHeight="1">
      <c r="B974" s="118"/>
      <c r="G974" s="118"/>
      <c r="O974" s="115"/>
    </row>
    <row r="975" ht="15.75" customHeight="1">
      <c r="B975" s="118"/>
      <c r="G975" s="118"/>
      <c r="O975" s="115"/>
    </row>
    <row r="976" ht="15.75" customHeight="1">
      <c r="B976" s="118"/>
      <c r="G976" s="118"/>
      <c r="O976" s="115"/>
    </row>
    <row r="977" ht="15.75" customHeight="1">
      <c r="B977" s="118"/>
      <c r="G977" s="118"/>
      <c r="O977" s="115"/>
    </row>
    <row r="978" ht="15.75" customHeight="1">
      <c r="B978" s="118"/>
      <c r="G978" s="118"/>
      <c r="O978" s="115"/>
    </row>
    <row r="979" ht="15.75" customHeight="1">
      <c r="B979" s="118"/>
      <c r="G979" s="118"/>
      <c r="O979" s="115"/>
    </row>
    <row r="980" ht="15.75" customHeight="1">
      <c r="B980" s="118"/>
      <c r="G980" s="118"/>
      <c r="O980" s="115"/>
    </row>
    <row r="981" ht="15.75" customHeight="1">
      <c r="B981" s="118"/>
      <c r="G981" s="118"/>
      <c r="O981" s="115"/>
    </row>
    <row r="982" ht="15.75" customHeight="1">
      <c r="B982" s="118"/>
      <c r="G982" s="118"/>
      <c r="O982" s="115"/>
    </row>
    <row r="983" ht="15.75" customHeight="1">
      <c r="B983" s="118"/>
      <c r="G983" s="118"/>
      <c r="O983" s="115"/>
    </row>
    <row r="984" ht="15.75" customHeight="1">
      <c r="B984" s="118"/>
      <c r="G984" s="118"/>
      <c r="O984" s="115"/>
    </row>
    <row r="985" ht="15.75" customHeight="1">
      <c r="B985" s="118"/>
      <c r="G985" s="118"/>
      <c r="O985" s="115"/>
    </row>
    <row r="986" ht="15.75" customHeight="1">
      <c r="B986" s="118"/>
      <c r="G986" s="118"/>
      <c r="O986" s="115"/>
    </row>
    <row r="987" ht="15.75" customHeight="1">
      <c r="B987" s="118"/>
      <c r="G987" s="118"/>
      <c r="O987" s="115"/>
    </row>
    <row r="988" ht="15.75" customHeight="1">
      <c r="B988" s="118"/>
      <c r="G988" s="118"/>
      <c r="O988" s="115"/>
    </row>
    <row r="989" ht="15.75" customHeight="1">
      <c r="B989" s="118"/>
      <c r="G989" s="118"/>
      <c r="O989" s="115"/>
    </row>
    <row r="990" ht="15.75" customHeight="1">
      <c r="B990" s="118"/>
      <c r="G990" s="118"/>
      <c r="O990" s="115"/>
    </row>
    <row r="991" ht="15.75" customHeight="1">
      <c r="B991" s="118"/>
      <c r="G991" s="118"/>
      <c r="O991" s="115"/>
    </row>
    <row r="992" ht="15.75" customHeight="1">
      <c r="B992" s="118"/>
      <c r="G992" s="118"/>
      <c r="O992" s="115"/>
    </row>
    <row r="993" ht="15.75" customHeight="1">
      <c r="B993" s="118"/>
      <c r="G993" s="118"/>
      <c r="O993" s="115"/>
    </row>
    <row r="994" ht="15.75" customHeight="1">
      <c r="B994" s="118"/>
      <c r="G994" s="118"/>
      <c r="O994" s="115"/>
    </row>
    <row r="995" ht="15.75" customHeight="1">
      <c r="B995" s="118"/>
      <c r="G995" s="118"/>
      <c r="O995" s="115"/>
    </row>
    <row r="996" ht="15.75" customHeight="1">
      <c r="B996" s="118"/>
      <c r="G996" s="118"/>
      <c r="O996" s="115"/>
    </row>
    <row r="997" ht="15.75" customHeight="1">
      <c r="B997" s="118"/>
      <c r="G997" s="118"/>
      <c r="O997" s="115"/>
    </row>
    <row r="998" ht="15.75" customHeight="1">
      <c r="B998" s="118"/>
      <c r="G998" s="118"/>
      <c r="O998" s="115"/>
    </row>
    <row r="999" ht="15.75" customHeight="1">
      <c r="B999" s="118"/>
      <c r="G999" s="118"/>
      <c r="O999" s="115"/>
    </row>
    <row r="1000" ht="15.75" customHeight="1">
      <c r="B1000" s="118"/>
      <c r="G1000" s="118"/>
      <c r="O1000" s="115"/>
    </row>
  </sheetData>
  <mergeCells count="233">
    <mergeCell ref="I29:P29"/>
    <mergeCell ref="Q29:AA29"/>
    <mergeCell ref="Q30:AA30"/>
    <mergeCell ref="Q31:AA31"/>
    <mergeCell ref="B30:B31"/>
    <mergeCell ref="C30:F30"/>
    <mergeCell ref="G30:G31"/>
    <mergeCell ref="I30:I31"/>
    <mergeCell ref="J30:J31"/>
    <mergeCell ref="K30:N30"/>
    <mergeCell ref="O30:O31"/>
    <mergeCell ref="I3:P3"/>
    <mergeCell ref="Q3:AA3"/>
    <mergeCell ref="Q4:AA4"/>
    <mergeCell ref="A1:H1"/>
    <mergeCell ref="I1:P1"/>
    <mergeCell ref="Q1:AA1"/>
    <mergeCell ref="A2:H2"/>
    <mergeCell ref="I2:P2"/>
    <mergeCell ref="Q2:AA2"/>
    <mergeCell ref="A3:H3"/>
    <mergeCell ref="B4:B5"/>
    <mergeCell ref="C4:F4"/>
    <mergeCell ref="G4:G5"/>
    <mergeCell ref="I4:I5"/>
    <mergeCell ref="J4:J5"/>
    <mergeCell ref="K4:N4"/>
    <mergeCell ref="O4:O5"/>
    <mergeCell ref="Q6:Q10"/>
    <mergeCell ref="Q12:Q17"/>
    <mergeCell ref="Q19:Q27"/>
    <mergeCell ref="Q32:Q36"/>
    <mergeCell ref="Q38:Q47"/>
    <mergeCell ref="Q49:Q53"/>
    <mergeCell ref="A4:A5"/>
    <mergeCell ref="A6:A10"/>
    <mergeCell ref="I6:I10"/>
    <mergeCell ref="C11:F11"/>
    <mergeCell ref="K11:N11"/>
    <mergeCell ref="A12:A17"/>
    <mergeCell ref="I12:I17"/>
    <mergeCell ref="C18:F18"/>
    <mergeCell ref="K18:N18"/>
    <mergeCell ref="A19:A27"/>
    <mergeCell ref="I19:I27"/>
    <mergeCell ref="C28:F28"/>
    <mergeCell ref="K28:N28"/>
    <mergeCell ref="A29:H29"/>
    <mergeCell ref="A30:A31"/>
    <mergeCell ref="A32:A36"/>
    <mergeCell ref="I32:I36"/>
    <mergeCell ref="C37:F37"/>
    <mergeCell ref="K37:N37"/>
    <mergeCell ref="A38:A47"/>
    <mergeCell ref="I38:I47"/>
    <mergeCell ref="G55:G56"/>
    <mergeCell ref="I55:J57"/>
    <mergeCell ref="G59:G60"/>
    <mergeCell ref="I59:I60"/>
    <mergeCell ref="J59:J60"/>
    <mergeCell ref="K67:N67"/>
    <mergeCell ref="K73:N73"/>
    <mergeCell ref="K79:N79"/>
    <mergeCell ref="A55:B57"/>
    <mergeCell ref="A59:A60"/>
    <mergeCell ref="B59:B60"/>
    <mergeCell ref="A61:A66"/>
    <mergeCell ref="C67:F67"/>
    <mergeCell ref="I68:I72"/>
    <mergeCell ref="C73:F73"/>
    <mergeCell ref="C57:F57"/>
    <mergeCell ref="K57:N57"/>
    <mergeCell ref="I58:P58"/>
    <mergeCell ref="Q58:AA58"/>
    <mergeCell ref="C59:F59"/>
    <mergeCell ref="K59:N59"/>
    <mergeCell ref="O59:O60"/>
    <mergeCell ref="Q59:AA59"/>
    <mergeCell ref="Q60:AA60"/>
    <mergeCell ref="C48:F48"/>
    <mergeCell ref="K48:N48"/>
    <mergeCell ref="A49:A53"/>
    <mergeCell ref="I49:I53"/>
    <mergeCell ref="C54:F54"/>
    <mergeCell ref="K54:N54"/>
    <mergeCell ref="A58:H58"/>
    <mergeCell ref="Q61:Q66"/>
    <mergeCell ref="Q68:Q72"/>
    <mergeCell ref="Q74:Q78"/>
    <mergeCell ref="Q80:Q86"/>
    <mergeCell ref="A68:A72"/>
    <mergeCell ref="A74:A78"/>
    <mergeCell ref="A80:A86"/>
    <mergeCell ref="A88:B89"/>
    <mergeCell ref="A92:A93"/>
    <mergeCell ref="B92:B93"/>
    <mergeCell ref="I61:I66"/>
    <mergeCell ref="I74:I78"/>
    <mergeCell ref="I80:I86"/>
    <mergeCell ref="A91:H91"/>
    <mergeCell ref="I91:P91"/>
    <mergeCell ref="Q91:AA91"/>
    <mergeCell ref="O92:O93"/>
    <mergeCell ref="Q92:AA92"/>
    <mergeCell ref="Q93:AA93"/>
    <mergeCell ref="C79:F79"/>
    <mergeCell ref="C87:F87"/>
    <mergeCell ref="K87:N87"/>
    <mergeCell ref="I88:J89"/>
    <mergeCell ref="C90:F90"/>
    <mergeCell ref="K90:N90"/>
    <mergeCell ref="C92:F92"/>
    <mergeCell ref="K92:N92"/>
    <mergeCell ref="I92:I93"/>
    <mergeCell ref="J92:J93"/>
    <mergeCell ref="A94:A97"/>
    <mergeCell ref="I94:I97"/>
    <mergeCell ref="Q94:Q97"/>
    <mergeCell ref="C98:F98"/>
    <mergeCell ref="Q99:Q106"/>
    <mergeCell ref="A108:A110"/>
    <mergeCell ref="A112:A122"/>
    <mergeCell ref="A124:A128"/>
    <mergeCell ref="A130:B132"/>
    <mergeCell ref="A134:A135"/>
    <mergeCell ref="B134:B135"/>
    <mergeCell ref="C111:F111"/>
    <mergeCell ref="C123:F123"/>
    <mergeCell ref="G88:G89"/>
    <mergeCell ref="G92:G93"/>
    <mergeCell ref="A99:A106"/>
    <mergeCell ref="I99:I106"/>
    <mergeCell ref="C107:F107"/>
    <mergeCell ref="I108:I110"/>
    <mergeCell ref="I112:I122"/>
    <mergeCell ref="K129:N129"/>
    <mergeCell ref="K132:N132"/>
    <mergeCell ref="I133:P133"/>
    <mergeCell ref="Q133:AA133"/>
    <mergeCell ref="K134:N134"/>
    <mergeCell ref="O134:O135"/>
    <mergeCell ref="Q134:AA134"/>
    <mergeCell ref="Q135:AA135"/>
    <mergeCell ref="K98:N98"/>
    <mergeCell ref="K107:N107"/>
    <mergeCell ref="Q108:Q110"/>
    <mergeCell ref="K111:N111"/>
    <mergeCell ref="Q112:Q122"/>
    <mergeCell ref="K123:N123"/>
    <mergeCell ref="Q124:Q128"/>
    <mergeCell ref="A169:B169"/>
    <mergeCell ref="A170:B170"/>
    <mergeCell ref="A171:B171"/>
    <mergeCell ref="A172:B172"/>
    <mergeCell ref="A173:B173"/>
    <mergeCell ref="A174:B174"/>
    <mergeCell ref="A175:B175"/>
    <mergeCell ref="A176:B176"/>
    <mergeCell ref="A177:B177"/>
    <mergeCell ref="A179:B180"/>
    <mergeCell ref="C179:F179"/>
    <mergeCell ref="G179:H179"/>
    <mergeCell ref="G180:H180"/>
    <mergeCell ref="A181:B181"/>
    <mergeCell ref="C192:F192"/>
    <mergeCell ref="H192:H193"/>
    <mergeCell ref="A182:B182"/>
    <mergeCell ref="A183:B183"/>
    <mergeCell ref="A184:B184"/>
    <mergeCell ref="A186:H186"/>
    <mergeCell ref="A187:H187"/>
    <mergeCell ref="A189:H189"/>
    <mergeCell ref="A190:H190"/>
    <mergeCell ref="A185:B185"/>
    <mergeCell ref="A192:B193"/>
    <mergeCell ref="A194:B194"/>
    <mergeCell ref="A195:B195"/>
    <mergeCell ref="A196:B196"/>
    <mergeCell ref="A197:B197"/>
    <mergeCell ref="A198:B198"/>
    <mergeCell ref="C207:F207"/>
    <mergeCell ref="C208:F208"/>
    <mergeCell ref="C209:F209"/>
    <mergeCell ref="C210:F210"/>
    <mergeCell ref="A199:B199"/>
    <mergeCell ref="A200:B200"/>
    <mergeCell ref="A201:B201"/>
    <mergeCell ref="A202:B202"/>
    <mergeCell ref="A203:B203"/>
    <mergeCell ref="C205:F205"/>
    <mergeCell ref="C206:F206"/>
    <mergeCell ref="I124:I128"/>
    <mergeCell ref="I136:I140"/>
    <mergeCell ref="I142:I146"/>
    <mergeCell ref="I148:I151"/>
    <mergeCell ref="I153:I156"/>
    <mergeCell ref="I158:J160"/>
    <mergeCell ref="C129:F129"/>
    <mergeCell ref="G130:G131"/>
    <mergeCell ref="I130:J132"/>
    <mergeCell ref="C132:F132"/>
    <mergeCell ref="A133:H133"/>
    <mergeCell ref="C134:F134"/>
    <mergeCell ref="C141:F141"/>
    <mergeCell ref="K147:N147"/>
    <mergeCell ref="K152:N152"/>
    <mergeCell ref="Q153:Q156"/>
    <mergeCell ref="K157:N157"/>
    <mergeCell ref="K160:N160"/>
    <mergeCell ref="G134:G135"/>
    <mergeCell ref="I134:I135"/>
    <mergeCell ref="J134:J135"/>
    <mergeCell ref="Q136:Q140"/>
    <mergeCell ref="K141:N141"/>
    <mergeCell ref="Q142:Q146"/>
    <mergeCell ref="Q148:Q151"/>
    <mergeCell ref="A164:H164"/>
    <mergeCell ref="A165:H165"/>
    <mergeCell ref="C166:F166"/>
    <mergeCell ref="C147:F147"/>
    <mergeCell ref="C152:F152"/>
    <mergeCell ref="C157:F157"/>
    <mergeCell ref="G158:G159"/>
    <mergeCell ref="C160:F160"/>
    <mergeCell ref="A161:H161"/>
    <mergeCell ref="A162:H162"/>
    <mergeCell ref="A136:A140"/>
    <mergeCell ref="A142:A146"/>
    <mergeCell ref="A148:A151"/>
    <mergeCell ref="A153:A156"/>
    <mergeCell ref="A158:B160"/>
    <mergeCell ref="A166:B167"/>
    <mergeCell ref="A168:B168"/>
  </mergeCells>
  <printOptions/>
  <pageMargins bottom="0.7480314960629921" footer="0.0" header="0.0" left="0.7086614173228347" right="0.3937007874015748" top="0.7480314960629921"/>
  <pageSetup orientation="landscape"/>
  <headerFooter>
    <oddHeader>&amp;CC00000SECRETARIA DE EDUCACIÓN MUNICIPAL</oddHeader>
    <oddFooter>&amp;CC00000PIEDECUESTA AL RITMO DE LA CALIDAD DE LA EDUCACIÓN</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2" max="2" width="15.71"/>
    <col customWidth="1" min="3" max="3" width="35.29"/>
    <col customWidth="1" min="4" max="4" width="11.29"/>
    <col customWidth="1" min="5" max="5" width="10.43"/>
    <col customWidth="1" min="6" max="8" width="10.71"/>
    <col customWidth="1" min="9" max="9" width="13.14"/>
    <col customWidth="1" min="10" max="30" width="10.71"/>
  </cols>
  <sheetData>
    <row r="2" ht="15.75" customHeight="1">
      <c r="A2" s="202" t="s">
        <v>280</v>
      </c>
      <c r="B2" s="203"/>
      <c r="C2" s="204"/>
      <c r="D2" s="205" t="s">
        <v>281</v>
      </c>
      <c r="E2" s="203"/>
      <c r="F2" s="203"/>
      <c r="G2" s="203"/>
      <c r="H2" s="203"/>
      <c r="I2" s="203"/>
      <c r="J2" s="203"/>
      <c r="K2" s="203"/>
      <c r="L2" s="203"/>
      <c r="M2" s="203"/>
      <c r="N2" s="203"/>
      <c r="O2" s="203"/>
      <c r="P2" s="203"/>
      <c r="Q2" s="203"/>
      <c r="R2" s="203"/>
      <c r="S2" s="203"/>
      <c r="T2" s="203"/>
      <c r="U2" s="203"/>
      <c r="V2" s="203"/>
      <c r="W2" s="203"/>
      <c r="X2" s="204"/>
      <c r="Y2" s="206" t="s">
        <v>282</v>
      </c>
      <c r="Z2" s="207"/>
    </row>
    <row r="3" ht="15.75" customHeight="1">
      <c r="A3" s="208"/>
      <c r="C3" s="209"/>
      <c r="D3" s="208"/>
      <c r="X3" s="209"/>
      <c r="Y3" s="206" t="s">
        <v>283</v>
      </c>
      <c r="Z3" s="207"/>
    </row>
    <row r="4" ht="40.5" customHeight="1">
      <c r="A4" s="210"/>
      <c r="B4" s="211"/>
      <c r="C4" s="212"/>
      <c r="D4" s="210"/>
      <c r="E4" s="211"/>
      <c r="F4" s="211"/>
      <c r="G4" s="211"/>
      <c r="H4" s="211"/>
      <c r="I4" s="211"/>
      <c r="J4" s="211"/>
      <c r="K4" s="211"/>
      <c r="L4" s="211"/>
      <c r="M4" s="211"/>
      <c r="N4" s="211"/>
      <c r="O4" s="211"/>
      <c r="P4" s="211"/>
      <c r="Q4" s="211"/>
      <c r="R4" s="211"/>
      <c r="S4" s="211"/>
      <c r="T4" s="211"/>
      <c r="U4" s="211"/>
      <c r="V4" s="211"/>
      <c r="W4" s="211"/>
      <c r="X4" s="212"/>
      <c r="Y4" s="206" t="s">
        <v>284</v>
      </c>
      <c r="Z4" s="207"/>
    </row>
    <row r="5" ht="40.5" customHeight="1">
      <c r="C5" s="213"/>
      <c r="D5" s="213"/>
      <c r="E5" s="213"/>
      <c r="F5" s="213"/>
      <c r="G5" s="213"/>
      <c r="H5" s="214"/>
      <c r="I5" s="214"/>
      <c r="J5" s="214"/>
      <c r="K5" s="214"/>
      <c r="L5" s="214"/>
      <c r="M5" s="214"/>
      <c r="N5" s="214"/>
      <c r="O5" s="214"/>
      <c r="P5" s="214"/>
      <c r="Q5" s="214"/>
      <c r="R5" s="214"/>
      <c r="S5" s="214"/>
      <c r="T5" s="214"/>
      <c r="U5" s="214"/>
      <c r="V5" s="214"/>
      <c r="W5" s="214"/>
      <c r="X5" s="214"/>
      <c r="Y5" s="214"/>
      <c r="Z5" s="214"/>
      <c r="AA5" s="214"/>
      <c r="AB5" s="214"/>
      <c r="AC5" s="215"/>
      <c r="AD5" s="215"/>
    </row>
    <row r="6">
      <c r="A6" s="216" t="s">
        <v>285</v>
      </c>
      <c r="B6" s="216" t="s">
        <v>286</v>
      </c>
      <c r="C6" s="216" t="s">
        <v>287</v>
      </c>
      <c r="D6" s="217" t="s">
        <v>288</v>
      </c>
      <c r="E6" s="218"/>
      <c r="F6" s="219" t="s">
        <v>289</v>
      </c>
      <c r="G6" s="220"/>
      <c r="H6" s="220"/>
      <c r="I6" s="218"/>
      <c r="J6" s="219" t="s">
        <v>290</v>
      </c>
      <c r="K6" s="220"/>
      <c r="L6" s="220"/>
      <c r="M6" s="218"/>
      <c r="N6" s="219" t="s">
        <v>291</v>
      </c>
      <c r="O6" s="220"/>
      <c r="P6" s="220"/>
      <c r="Q6" s="218"/>
      <c r="R6" s="219" t="s">
        <v>292</v>
      </c>
      <c r="S6" s="220"/>
      <c r="T6" s="220"/>
      <c r="U6" s="218"/>
      <c r="V6" s="221" t="s">
        <v>293</v>
      </c>
      <c r="W6" s="222" t="s">
        <v>294</v>
      </c>
      <c r="X6" s="220"/>
      <c r="Y6" s="220"/>
      <c r="Z6" s="218"/>
    </row>
    <row r="7">
      <c r="A7" s="223"/>
      <c r="B7" s="223" t="s">
        <v>295</v>
      </c>
      <c r="C7" s="223"/>
      <c r="D7" s="224" t="s">
        <v>296</v>
      </c>
      <c r="E7" s="224" t="s">
        <v>297</v>
      </c>
      <c r="F7" s="225" t="s">
        <v>298</v>
      </c>
      <c r="G7" s="225" t="s">
        <v>299</v>
      </c>
      <c r="H7" s="225" t="s">
        <v>300</v>
      </c>
      <c r="I7" s="225" t="s">
        <v>301</v>
      </c>
      <c r="J7" s="225" t="s">
        <v>298</v>
      </c>
      <c r="K7" s="225" t="s">
        <v>299</v>
      </c>
      <c r="L7" s="225" t="s">
        <v>300</v>
      </c>
      <c r="M7" s="225" t="s">
        <v>301</v>
      </c>
      <c r="N7" s="225" t="s">
        <v>298</v>
      </c>
      <c r="O7" s="225" t="s">
        <v>299</v>
      </c>
      <c r="P7" s="225" t="s">
        <v>300</v>
      </c>
      <c r="Q7" s="225" t="s">
        <v>301</v>
      </c>
      <c r="R7" s="225" t="s">
        <v>298</v>
      </c>
      <c r="S7" s="225" t="s">
        <v>299</v>
      </c>
      <c r="T7" s="225" t="s">
        <v>300</v>
      </c>
      <c r="U7" s="225" t="s">
        <v>301</v>
      </c>
      <c r="V7" s="226"/>
      <c r="W7" s="225" t="s">
        <v>298</v>
      </c>
      <c r="X7" s="225" t="s">
        <v>299</v>
      </c>
      <c r="Y7" s="225" t="s">
        <v>300</v>
      </c>
      <c r="Z7" s="225" t="s">
        <v>301</v>
      </c>
    </row>
    <row r="8">
      <c r="A8" s="223"/>
      <c r="B8" s="223"/>
      <c r="C8" s="223" t="s">
        <v>302</v>
      </c>
      <c r="D8" s="227" t="s">
        <v>180</v>
      </c>
      <c r="E8" s="223"/>
      <c r="F8" s="228">
        <f>'AUTOEVALUACIÓN'!C55*1</f>
        <v>1</v>
      </c>
      <c r="G8" s="228">
        <f>'AUTOEVALUACIÓN'!D55*2</f>
        <v>18</v>
      </c>
      <c r="H8" s="228">
        <f>'AUTOEVALUACIÓN'!E55*3</f>
        <v>42</v>
      </c>
      <c r="I8" s="228">
        <f>'AUTOEVALUACIÓN'!F55*4</f>
        <v>40</v>
      </c>
      <c r="J8" s="228">
        <f>'AUTOEVALUACIÓN'!C88*1</f>
        <v>0</v>
      </c>
      <c r="K8" s="228">
        <f>'AUTOEVALUACIÓN'!D88*2</f>
        <v>14</v>
      </c>
      <c r="L8" s="228">
        <f>'AUTOEVALUACIÓN'!E88*3</f>
        <v>24</v>
      </c>
      <c r="M8" s="228">
        <f>'AUTOEVALUACIÓN'!F88*4</f>
        <v>16</v>
      </c>
      <c r="N8" s="228">
        <f>'AUTOEVALUACIÓN'!C130*1</f>
        <v>9</v>
      </c>
      <c r="O8" s="228">
        <f>'AUTOEVALUACIÓN'!D130*2</f>
        <v>6</v>
      </c>
      <c r="P8" s="228">
        <f>'AUTOEVALUACIÓN'!E130*3</f>
        <v>12</v>
      </c>
      <c r="Q8" s="228">
        <f>'AUTOEVALUACIÓN'!F130*4</f>
        <v>40</v>
      </c>
      <c r="R8" s="228">
        <f>'AUTOEVALUACIÓN'!C158*1</f>
        <v>0</v>
      </c>
      <c r="S8" s="228">
        <f>'AUTOEVALUACIÓN'!D158*2</f>
        <v>2</v>
      </c>
      <c r="T8" s="228">
        <f>'AUTOEVALUACIÓN'!E158*3</f>
        <v>36</v>
      </c>
      <c r="U8" s="228">
        <f>'AUTOEVALUACIÓN'!F158*4</f>
        <v>4</v>
      </c>
      <c r="V8" s="228">
        <f>W8+X8+Y8+Z8</f>
        <v>264</v>
      </c>
      <c r="W8" s="228">
        <f t="shared" ref="W8:Z8" si="1">F8+J8+N8+R8</f>
        <v>10</v>
      </c>
      <c r="X8" s="228">
        <f t="shared" si="1"/>
        <v>40</v>
      </c>
      <c r="Y8" s="228">
        <f t="shared" si="1"/>
        <v>114</v>
      </c>
      <c r="Z8" s="228">
        <f t="shared" si="1"/>
        <v>100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J6:M6"/>
    <mergeCell ref="N6:Q6"/>
    <mergeCell ref="V6:V7"/>
    <mergeCell ref="R6:U6"/>
    <mergeCell ref="W6:Z6"/>
    <mergeCell ref="A2:C4"/>
    <mergeCell ref="D2:X4"/>
    <mergeCell ref="Y2:Z2"/>
    <mergeCell ref="Y3:Z3"/>
    <mergeCell ref="Y4:Z4"/>
    <mergeCell ref="D6:E6"/>
    <mergeCell ref="F6:I6"/>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F6128"/>
    <pageSetUpPr/>
  </sheetPr>
  <sheetViews>
    <sheetView workbookViewId="0"/>
  </sheetViews>
  <sheetFormatPr customHeight="1" defaultColWidth="14.43" defaultRowHeight="15.0"/>
  <cols>
    <col customWidth="1" min="1" max="1" width="8.14"/>
    <col customWidth="1" min="2" max="2" width="13.57"/>
    <col customWidth="1" min="3" max="3" width="14.14"/>
    <col customWidth="1" min="4" max="4" width="18.71"/>
    <col customWidth="1" min="5" max="6" width="9.0"/>
    <col customWidth="1" min="7" max="7" width="18.43"/>
    <col customWidth="1" min="8" max="8" width="28.86"/>
    <col customWidth="1" min="9" max="9" width="12.14"/>
    <col customWidth="1" min="10" max="10" width="12.57"/>
    <col customWidth="1" min="11" max="11" width="12.71"/>
    <col customWidth="1" min="12" max="12" width="23.0"/>
    <col customWidth="1" min="13" max="26" width="10.71"/>
  </cols>
  <sheetData>
    <row r="1" ht="15.75" customHeight="1">
      <c r="A1" s="229" t="str">
        <f>'AUTOEVALUACIÓN'!A1</f>
        <v>COLEGIO VÍCTOR FÉLIX GÓMEZ NOVA</v>
      </c>
      <c r="B1" s="36"/>
      <c r="C1" s="36"/>
      <c r="D1" s="36"/>
      <c r="E1" s="36"/>
      <c r="F1" s="36"/>
      <c r="G1" s="36"/>
      <c r="H1" s="36"/>
      <c r="I1" s="36"/>
      <c r="J1" s="36"/>
      <c r="K1" s="36"/>
      <c r="L1" s="47"/>
    </row>
    <row r="2" ht="15.75" customHeight="1">
      <c r="A2" s="229" t="str">
        <f>'AUTOEVALUACIÓN'!A2</f>
        <v>PROCESO DE AUTOEVALUACIÓN INSTITUCIONAL AÑO 2023</v>
      </c>
      <c r="B2" s="36"/>
      <c r="C2" s="36"/>
      <c r="D2" s="36"/>
      <c r="E2" s="36"/>
      <c r="F2" s="36"/>
      <c r="G2" s="36"/>
      <c r="H2" s="36"/>
      <c r="I2" s="36"/>
      <c r="J2" s="36"/>
      <c r="K2" s="36"/>
      <c r="L2" s="47"/>
    </row>
    <row r="3" ht="15.75" customHeight="1">
      <c r="A3" s="229" t="s">
        <v>303</v>
      </c>
      <c r="B3" s="36"/>
      <c r="C3" s="36"/>
      <c r="D3" s="36"/>
      <c r="E3" s="36"/>
      <c r="F3" s="36"/>
      <c r="G3" s="36"/>
      <c r="H3" s="36"/>
      <c r="I3" s="36"/>
      <c r="J3" s="36"/>
      <c r="K3" s="36"/>
      <c r="L3" s="47"/>
    </row>
    <row r="4" ht="18.75" customHeight="1">
      <c r="A4" s="230" t="s">
        <v>304</v>
      </c>
      <c r="B4" s="62" t="s">
        <v>305</v>
      </c>
      <c r="C4" s="62" t="s">
        <v>306</v>
      </c>
      <c r="D4" s="231" t="s">
        <v>307</v>
      </c>
      <c r="E4" s="36"/>
      <c r="F4" s="47"/>
      <c r="G4" s="232" t="s">
        <v>308</v>
      </c>
      <c r="H4" s="231" t="s">
        <v>309</v>
      </c>
      <c r="I4" s="47"/>
      <c r="J4" s="233" t="s">
        <v>310</v>
      </c>
      <c r="K4" s="47"/>
      <c r="L4" s="62" t="s">
        <v>311</v>
      </c>
    </row>
    <row r="5" ht="15.75" customHeight="1">
      <c r="A5" s="8"/>
      <c r="B5" s="8"/>
      <c r="C5" s="8"/>
      <c r="D5" s="232" t="s">
        <v>312</v>
      </c>
      <c r="E5" s="232" t="s">
        <v>313</v>
      </c>
      <c r="F5" s="234" t="s">
        <v>314</v>
      </c>
      <c r="G5" s="232" t="s">
        <v>312</v>
      </c>
      <c r="H5" s="232" t="s">
        <v>315</v>
      </c>
      <c r="I5" s="235" t="s">
        <v>316</v>
      </c>
      <c r="J5" s="232" t="s">
        <v>317</v>
      </c>
      <c r="K5" s="232" t="s">
        <v>318</v>
      </c>
      <c r="L5" s="8"/>
    </row>
    <row r="6" ht="82.5" customHeight="1">
      <c r="A6" s="236" t="s">
        <v>5</v>
      </c>
      <c r="B6" s="237" t="s">
        <v>6</v>
      </c>
      <c r="C6" s="238" t="s">
        <v>319</v>
      </c>
      <c r="D6" s="73" t="s">
        <v>320</v>
      </c>
      <c r="E6" s="239">
        <f>'AUTOEVALUACIÓN'!P6/4</f>
        <v>0.75</v>
      </c>
      <c r="F6" s="240">
        <v>0.75</v>
      </c>
      <c r="G6" s="73" t="s">
        <v>321</v>
      </c>
      <c r="H6" s="69" t="s">
        <v>322</v>
      </c>
      <c r="I6" s="241">
        <v>3.0</v>
      </c>
      <c r="J6" s="242">
        <v>45300.0</v>
      </c>
      <c r="K6" s="243" t="s">
        <v>323</v>
      </c>
      <c r="L6" s="128" t="s">
        <v>324</v>
      </c>
    </row>
    <row r="7" ht="71.25" customHeight="1">
      <c r="A7" s="12"/>
      <c r="B7" s="237" t="s">
        <v>7</v>
      </c>
      <c r="C7" s="12"/>
      <c r="D7" s="73" t="s">
        <v>325</v>
      </c>
      <c r="E7" s="239">
        <f>'AUTOEVALUACIÓN'!P7/4</f>
        <v>0.75</v>
      </c>
      <c r="F7" s="240">
        <v>0.9</v>
      </c>
      <c r="G7" s="73" t="s">
        <v>326</v>
      </c>
      <c r="H7" s="69" t="s">
        <v>327</v>
      </c>
      <c r="I7" s="241">
        <v>3.0</v>
      </c>
      <c r="J7" s="242">
        <v>45323.0</v>
      </c>
      <c r="K7" s="242">
        <v>45412.0</v>
      </c>
      <c r="L7" s="128" t="s">
        <v>328</v>
      </c>
    </row>
    <row r="8" ht="90.0" customHeight="1">
      <c r="A8" s="12"/>
      <c r="B8" s="237" t="s">
        <v>8</v>
      </c>
      <c r="C8" s="12"/>
      <c r="D8" s="73" t="s">
        <v>329</v>
      </c>
      <c r="E8" s="239">
        <f>'AUTOEVALUACIÓN'!P8/4</f>
        <v>0.5</v>
      </c>
      <c r="F8" s="240">
        <v>1.0</v>
      </c>
      <c r="G8" s="73" t="s">
        <v>330</v>
      </c>
      <c r="H8" s="67" t="s">
        <v>331</v>
      </c>
      <c r="I8" s="241">
        <v>3.0</v>
      </c>
      <c r="J8" s="244">
        <v>44935.0</v>
      </c>
      <c r="K8" s="244">
        <v>45260.0</v>
      </c>
      <c r="L8" s="128" t="s">
        <v>328</v>
      </c>
    </row>
    <row r="9" ht="70.5" customHeight="1">
      <c r="A9" s="8"/>
      <c r="B9" s="237" t="s">
        <v>9</v>
      </c>
      <c r="C9" s="8"/>
      <c r="D9" s="73" t="s">
        <v>332</v>
      </c>
      <c r="E9" s="239">
        <f>'AUTOEVALUACIÓN'!P9/4</f>
        <v>0.75</v>
      </c>
      <c r="F9" s="240">
        <v>1.0</v>
      </c>
      <c r="G9" s="73" t="s">
        <v>333</v>
      </c>
      <c r="H9" s="69" t="s">
        <v>334</v>
      </c>
      <c r="I9" s="241">
        <v>3.0</v>
      </c>
      <c r="J9" s="242">
        <v>45300.0</v>
      </c>
      <c r="K9" s="242">
        <v>45627.0</v>
      </c>
      <c r="L9" s="128" t="s">
        <v>328</v>
      </c>
    </row>
    <row r="10" ht="19.5" customHeight="1">
      <c r="A10" s="245" t="s">
        <v>10</v>
      </c>
      <c r="B10" s="245">
        <f t="shared" ref="B10:D10" si="1">COUNTA(B6:B9)</f>
        <v>4</v>
      </c>
      <c r="C10" s="245">
        <f t="shared" si="1"/>
        <v>1</v>
      </c>
      <c r="D10" s="245">
        <f t="shared" si="1"/>
        <v>4</v>
      </c>
      <c r="E10" s="246">
        <f t="shared" ref="E10:F10" si="2">SUM(E6:E9)/4</f>
        <v>0.6875</v>
      </c>
      <c r="F10" s="247">
        <f t="shared" si="2"/>
        <v>0.9125</v>
      </c>
      <c r="G10" s="245">
        <f t="shared" ref="G10:H10" si="3">COUNTA(G6:G9)</f>
        <v>4</v>
      </c>
      <c r="H10" s="245">
        <f t="shared" si="3"/>
        <v>4</v>
      </c>
      <c r="I10" s="248">
        <f>SUM(I6:I9)</f>
        <v>12</v>
      </c>
      <c r="J10" s="249"/>
      <c r="K10" s="249"/>
      <c r="L10" s="250"/>
      <c r="M10" s="251"/>
      <c r="N10" s="251"/>
      <c r="O10" s="251"/>
      <c r="P10" s="251"/>
      <c r="Q10" s="251"/>
      <c r="R10" s="251"/>
      <c r="S10" s="251"/>
      <c r="T10" s="251"/>
      <c r="U10" s="251"/>
      <c r="V10" s="251"/>
      <c r="W10" s="251"/>
      <c r="X10" s="251"/>
      <c r="Y10" s="251"/>
      <c r="Z10" s="251"/>
    </row>
    <row r="11" ht="63.0" customHeight="1">
      <c r="A11" s="252" t="s">
        <v>335</v>
      </c>
      <c r="B11" s="237" t="s">
        <v>12</v>
      </c>
      <c r="C11" s="238" t="s">
        <v>336</v>
      </c>
      <c r="D11" s="73" t="s">
        <v>337</v>
      </c>
      <c r="E11" s="239">
        <f>'AUTOEVALUACIÓN'!P12/4</f>
        <v>0.5</v>
      </c>
      <c r="F11" s="240">
        <v>0.7</v>
      </c>
      <c r="G11" s="73" t="s">
        <v>338</v>
      </c>
      <c r="H11" s="69" t="s">
        <v>339</v>
      </c>
      <c r="I11" s="241">
        <v>3.0</v>
      </c>
      <c r="J11" s="242">
        <v>45300.0</v>
      </c>
      <c r="K11" s="242">
        <v>45626.0</v>
      </c>
      <c r="L11" s="128" t="s">
        <v>340</v>
      </c>
    </row>
    <row r="12" ht="99.0" customHeight="1">
      <c r="A12" s="12"/>
      <c r="B12" s="237" t="s">
        <v>13</v>
      </c>
      <c r="C12" s="12"/>
      <c r="D12" s="73" t="s">
        <v>341</v>
      </c>
      <c r="E12" s="239">
        <f>'AUTOEVALUACIÓN'!P13/4</f>
        <v>0.75</v>
      </c>
      <c r="F12" s="240">
        <v>0.75</v>
      </c>
      <c r="G12" s="73" t="s">
        <v>342</v>
      </c>
      <c r="H12" s="69" t="s">
        <v>343</v>
      </c>
      <c r="I12" s="241">
        <v>3.0</v>
      </c>
      <c r="J12" s="242">
        <v>45300.0</v>
      </c>
      <c r="K12" s="242">
        <v>45626.0</v>
      </c>
      <c r="L12" s="128" t="s">
        <v>340</v>
      </c>
    </row>
    <row r="13" ht="84.0" customHeight="1">
      <c r="A13" s="12"/>
      <c r="B13" s="237" t="s">
        <v>14</v>
      </c>
      <c r="C13" s="12"/>
      <c r="D13" s="73" t="s">
        <v>344</v>
      </c>
      <c r="E13" s="239">
        <f>'AUTOEVALUACIÓN'!P14/4</f>
        <v>1</v>
      </c>
      <c r="F13" s="240">
        <v>1.0</v>
      </c>
      <c r="G13" s="73" t="s">
        <v>345</v>
      </c>
      <c r="H13" s="69" t="s">
        <v>346</v>
      </c>
      <c r="I13" s="241">
        <v>3.0</v>
      </c>
      <c r="J13" s="242">
        <v>45300.0</v>
      </c>
      <c r="K13" s="242">
        <v>45626.0</v>
      </c>
      <c r="L13" s="128" t="s">
        <v>340</v>
      </c>
    </row>
    <row r="14" ht="135.0" customHeight="1">
      <c r="A14" s="12"/>
      <c r="B14" s="237" t="s">
        <v>15</v>
      </c>
      <c r="C14" s="12"/>
      <c r="D14" s="73" t="s">
        <v>347</v>
      </c>
      <c r="E14" s="239">
        <f>'AUTOEVALUACIÓN'!P15/4</f>
        <v>0.75</v>
      </c>
      <c r="F14" s="240">
        <v>1.0</v>
      </c>
      <c r="G14" s="73" t="s">
        <v>348</v>
      </c>
      <c r="H14" s="69" t="s">
        <v>349</v>
      </c>
      <c r="I14" s="241">
        <v>3.0</v>
      </c>
      <c r="J14" s="242">
        <v>45323.0</v>
      </c>
      <c r="K14" s="242">
        <v>45626.0</v>
      </c>
      <c r="L14" s="128" t="s">
        <v>328</v>
      </c>
    </row>
    <row r="15" ht="96.75" customHeight="1">
      <c r="A15" s="8"/>
      <c r="B15" s="237" t="s">
        <v>16</v>
      </c>
      <c r="C15" s="8"/>
      <c r="D15" s="73" t="s">
        <v>350</v>
      </c>
      <c r="E15" s="239">
        <f>'AUTOEVALUACIÓN'!P16/4</f>
        <v>0.75</v>
      </c>
      <c r="F15" s="240">
        <v>1.0</v>
      </c>
      <c r="G15" s="73" t="s">
        <v>351</v>
      </c>
      <c r="H15" s="67" t="s">
        <v>352</v>
      </c>
      <c r="I15" s="241">
        <v>3.0</v>
      </c>
      <c r="J15" s="244">
        <v>44986.0</v>
      </c>
      <c r="K15" s="244">
        <v>45107.0</v>
      </c>
      <c r="L15" s="128" t="s">
        <v>353</v>
      </c>
    </row>
    <row r="16" ht="15.75" customHeight="1">
      <c r="A16" s="245" t="s">
        <v>10</v>
      </c>
      <c r="B16" s="253">
        <f t="shared" ref="B16:D16" si="4">COUNTA(B11:B15)</f>
        <v>5</v>
      </c>
      <c r="C16" s="253">
        <f t="shared" si="4"/>
        <v>1</v>
      </c>
      <c r="D16" s="253">
        <f t="shared" si="4"/>
        <v>5</v>
      </c>
      <c r="E16" s="254">
        <f t="shared" ref="E16:F16" si="5">SUM(E11:E15)/5</f>
        <v>0.75</v>
      </c>
      <c r="F16" s="254">
        <f t="shared" si="5"/>
        <v>0.89</v>
      </c>
      <c r="G16" s="253">
        <f t="shared" ref="G16:H16" si="6">COUNTA(G11:G15)</f>
        <v>5</v>
      </c>
      <c r="H16" s="245">
        <f t="shared" si="6"/>
        <v>5</v>
      </c>
      <c r="I16" s="248">
        <f>SUM(I11:I15)</f>
        <v>15</v>
      </c>
      <c r="J16" s="249"/>
      <c r="K16" s="249"/>
      <c r="L16" s="250"/>
      <c r="M16" s="255"/>
      <c r="N16" s="255"/>
      <c r="O16" s="255"/>
      <c r="P16" s="255"/>
      <c r="Q16" s="255"/>
      <c r="R16" s="255"/>
      <c r="S16" s="255"/>
      <c r="T16" s="255"/>
      <c r="U16" s="255"/>
      <c r="V16" s="255"/>
      <c r="W16" s="255"/>
      <c r="X16" s="255"/>
      <c r="Y16" s="255"/>
      <c r="Z16" s="255"/>
    </row>
    <row r="17" ht="51.0" customHeight="1">
      <c r="A17" s="252" t="s">
        <v>17</v>
      </c>
      <c r="B17" s="237" t="s">
        <v>18</v>
      </c>
      <c r="C17" s="238" t="s">
        <v>354</v>
      </c>
      <c r="D17" s="73" t="s">
        <v>355</v>
      </c>
      <c r="E17" s="239">
        <f>'AUTOEVALUACIÓN'!P19/4</f>
        <v>0.75</v>
      </c>
      <c r="F17" s="240">
        <v>1.0</v>
      </c>
      <c r="G17" s="73" t="s">
        <v>356</v>
      </c>
      <c r="H17" s="69" t="s">
        <v>357</v>
      </c>
      <c r="I17" s="241">
        <v>3.0</v>
      </c>
      <c r="J17" s="242">
        <v>45489.0</v>
      </c>
      <c r="K17" s="242">
        <v>45503.0</v>
      </c>
      <c r="L17" s="128" t="s">
        <v>353</v>
      </c>
    </row>
    <row r="18" ht="15.75" customHeight="1">
      <c r="A18" s="12"/>
      <c r="B18" s="237" t="s">
        <v>19</v>
      </c>
      <c r="C18" s="12"/>
      <c r="D18" s="73" t="s">
        <v>358</v>
      </c>
      <c r="E18" s="239">
        <f>'AUTOEVALUACIÓN'!P20/4</f>
        <v>0.75</v>
      </c>
      <c r="F18" s="240">
        <v>0.9</v>
      </c>
      <c r="G18" s="73" t="s">
        <v>359</v>
      </c>
      <c r="H18" s="69" t="s">
        <v>360</v>
      </c>
      <c r="I18" s="241">
        <v>3.0</v>
      </c>
      <c r="J18" s="242">
        <v>45300.0</v>
      </c>
      <c r="K18" s="243" t="s">
        <v>323</v>
      </c>
      <c r="L18" s="256" t="s">
        <v>340</v>
      </c>
    </row>
    <row r="19" ht="76.5" customHeight="1">
      <c r="A19" s="12"/>
      <c r="B19" s="237" t="s">
        <v>20</v>
      </c>
      <c r="C19" s="12"/>
      <c r="D19" s="73" t="s">
        <v>361</v>
      </c>
      <c r="E19" s="239">
        <f>'AUTOEVALUACIÓN'!P21/4</f>
        <v>1</v>
      </c>
      <c r="F19" s="240">
        <v>1.0</v>
      </c>
      <c r="G19" s="73" t="s">
        <v>362</v>
      </c>
      <c r="H19" s="67" t="s">
        <v>363</v>
      </c>
      <c r="I19" s="241">
        <v>6.0</v>
      </c>
      <c r="J19" s="242">
        <v>45300.0</v>
      </c>
      <c r="K19" s="243" t="s">
        <v>323</v>
      </c>
      <c r="L19" s="128" t="s">
        <v>364</v>
      </c>
    </row>
    <row r="20" ht="63.75" customHeight="1">
      <c r="A20" s="12"/>
      <c r="B20" s="237" t="s">
        <v>21</v>
      </c>
      <c r="C20" s="12"/>
      <c r="D20" s="73" t="s">
        <v>365</v>
      </c>
      <c r="E20" s="239">
        <f>'AUTOEVALUACIÓN'!P22/4</f>
        <v>1</v>
      </c>
      <c r="F20" s="240">
        <v>1.0</v>
      </c>
      <c r="G20" s="73" t="s">
        <v>366</v>
      </c>
      <c r="H20" s="67" t="s">
        <v>367</v>
      </c>
      <c r="I20" s="241">
        <v>3.0</v>
      </c>
      <c r="J20" s="242">
        <v>45300.0</v>
      </c>
      <c r="K20" s="243" t="s">
        <v>323</v>
      </c>
      <c r="L20" s="128" t="s">
        <v>364</v>
      </c>
    </row>
    <row r="21" ht="15.75" customHeight="1">
      <c r="A21" s="12"/>
      <c r="B21" s="237" t="s">
        <v>22</v>
      </c>
      <c r="C21" s="12"/>
      <c r="D21" s="73" t="s">
        <v>368</v>
      </c>
      <c r="E21" s="239">
        <f>'AUTOEVALUACIÓN'!P23/4</f>
        <v>0.5</v>
      </c>
      <c r="F21" s="240">
        <v>0.8</v>
      </c>
      <c r="G21" s="73" t="s">
        <v>369</v>
      </c>
      <c r="H21" s="69" t="s">
        <v>370</v>
      </c>
      <c r="I21" s="241">
        <v>3.0</v>
      </c>
      <c r="J21" s="242">
        <v>45300.0</v>
      </c>
      <c r="K21" s="257">
        <v>45635.0</v>
      </c>
      <c r="L21" s="128" t="s">
        <v>364</v>
      </c>
    </row>
    <row r="22" ht="63.75" customHeight="1">
      <c r="A22" s="12"/>
      <c r="B22" s="237" t="s">
        <v>23</v>
      </c>
      <c r="C22" s="12"/>
      <c r="D22" s="73" t="s">
        <v>371</v>
      </c>
      <c r="E22" s="239">
        <f>'AUTOEVALUACIÓN'!P24/4</f>
        <v>1</v>
      </c>
      <c r="F22" s="240">
        <v>1.0</v>
      </c>
      <c r="G22" s="73" t="s">
        <v>372</v>
      </c>
      <c r="H22" s="67" t="s">
        <v>373</v>
      </c>
      <c r="I22" s="241">
        <v>3.0</v>
      </c>
      <c r="J22" s="242">
        <v>45360.0</v>
      </c>
      <c r="K22" s="257">
        <v>45635.0</v>
      </c>
      <c r="L22" s="128" t="s">
        <v>364</v>
      </c>
    </row>
    <row r="23" ht="15.75" customHeight="1">
      <c r="A23" s="12"/>
      <c r="B23" s="237" t="s">
        <v>24</v>
      </c>
      <c r="C23" s="12"/>
      <c r="D23" s="73" t="s">
        <v>374</v>
      </c>
      <c r="E23" s="239">
        <f>'AUTOEVALUACIÓN'!P25/4</f>
        <v>0.5</v>
      </c>
      <c r="F23" s="240">
        <v>0.8</v>
      </c>
      <c r="G23" s="73" t="s">
        <v>375</v>
      </c>
      <c r="H23" s="69" t="s">
        <v>376</v>
      </c>
      <c r="I23" s="241">
        <v>3.0</v>
      </c>
      <c r="J23" s="242">
        <v>45360.0</v>
      </c>
      <c r="K23" s="257">
        <v>45635.0</v>
      </c>
      <c r="L23" s="256" t="s">
        <v>324</v>
      </c>
    </row>
    <row r="24" ht="15.75" customHeight="1">
      <c r="A24" s="8"/>
      <c r="B24" s="237" t="s">
        <v>25</v>
      </c>
      <c r="C24" s="8"/>
      <c r="D24" s="73" t="s">
        <v>377</v>
      </c>
      <c r="E24" s="239">
        <f>'AUTOEVALUACIÓN'!P26/4</f>
        <v>0.5</v>
      </c>
      <c r="F24" s="240">
        <v>1.0</v>
      </c>
      <c r="G24" s="73" t="s">
        <v>378</v>
      </c>
      <c r="H24" s="69" t="s">
        <v>379</v>
      </c>
      <c r="I24" s="241">
        <v>3.0</v>
      </c>
      <c r="J24" s="242">
        <v>45360.0</v>
      </c>
      <c r="K24" s="257">
        <v>45635.0</v>
      </c>
      <c r="L24" s="256" t="s">
        <v>324</v>
      </c>
    </row>
    <row r="25" ht="15.75" customHeight="1">
      <c r="A25" s="245" t="s">
        <v>10</v>
      </c>
      <c r="B25" s="253">
        <f t="shared" ref="B25:D25" si="7">COUNTA(B17:B24)</f>
        <v>8</v>
      </c>
      <c r="C25" s="253">
        <f t="shared" si="7"/>
        <v>1</v>
      </c>
      <c r="D25" s="253">
        <f t="shared" si="7"/>
        <v>8</v>
      </c>
      <c r="E25" s="254">
        <f t="shared" ref="E25:F25" si="8">SUM(E17:E24)/8</f>
        <v>0.75</v>
      </c>
      <c r="F25" s="258">
        <f t="shared" si="8"/>
        <v>0.9375</v>
      </c>
      <c r="G25" s="253">
        <f t="shared" ref="G25:H25" si="9">COUNTA(G17:G24)</f>
        <v>8</v>
      </c>
      <c r="H25" s="245">
        <f t="shared" si="9"/>
        <v>8</v>
      </c>
      <c r="I25" s="248">
        <f>SUM(I17:I24)</f>
        <v>27</v>
      </c>
      <c r="J25" s="249"/>
      <c r="K25" s="249"/>
      <c r="L25" s="250"/>
      <c r="M25" s="255"/>
      <c r="N25" s="255"/>
      <c r="O25" s="255"/>
      <c r="P25" s="255"/>
      <c r="Q25" s="255"/>
      <c r="R25" s="255"/>
      <c r="S25" s="255"/>
      <c r="T25" s="255"/>
      <c r="U25" s="255"/>
      <c r="V25" s="255"/>
      <c r="W25" s="255"/>
      <c r="X25" s="255"/>
      <c r="Y25" s="255"/>
      <c r="Z25" s="255"/>
    </row>
    <row r="26" ht="60.0" customHeight="1">
      <c r="A26" s="252" t="s">
        <v>26</v>
      </c>
      <c r="B26" s="237" t="s">
        <v>27</v>
      </c>
      <c r="C26" s="238" t="s">
        <v>380</v>
      </c>
      <c r="D26" s="73" t="s">
        <v>381</v>
      </c>
      <c r="E26" s="239">
        <f>'AUTOEVALUACIÓN'!P32/4</f>
        <v>0.75</v>
      </c>
      <c r="F26" s="240">
        <v>0.8</v>
      </c>
      <c r="G26" s="73" t="s">
        <v>382</v>
      </c>
      <c r="H26" s="69" t="s">
        <v>383</v>
      </c>
      <c r="I26" s="241">
        <v>3.0</v>
      </c>
      <c r="J26" s="242">
        <v>45360.0</v>
      </c>
      <c r="K26" s="257">
        <v>45635.0</v>
      </c>
      <c r="L26" s="256" t="s">
        <v>384</v>
      </c>
    </row>
    <row r="27" ht="15.75" customHeight="1">
      <c r="A27" s="12"/>
      <c r="B27" s="237" t="s">
        <v>28</v>
      </c>
      <c r="C27" s="12"/>
      <c r="D27" s="73" t="s">
        <v>385</v>
      </c>
      <c r="E27" s="239">
        <f>'AUTOEVALUACIÓN'!P33/4</f>
        <v>0.75</v>
      </c>
      <c r="F27" s="240">
        <v>0.8</v>
      </c>
      <c r="G27" s="73" t="s">
        <v>386</v>
      </c>
      <c r="H27" s="69" t="s">
        <v>387</v>
      </c>
      <c r="I27" s="241">
        <v>3.0</v>
      </c>
      <c r="J27" s="242">
        <v>45302.0</v>
      </c>
      <c r="K27" s="257">
        <v>45635.0</v>
      </c>
      <c r="L27" s="256" t="s">
        <v>324</v>
      </c>
    </row>
    <row r="28" ht="15.75" customHeight="1">
      <c r="A28" s="12"/>
      <c r="B28" s="237" t="s">
        <v>29</v>
      </c>
      <c r="C28" s="12"/>
      <c r="D28" s="73" t="s">
        <v>388</v>
      </c>
      <c r="E28" s="239">
        <f>'AUTOEVALUACIÓN'!P34/4</f>
        <v>0.5</v>
      </c>
      <c r="F28" s="240">
        <v>0.5</v>
      </c>
      <c r="G28" s="73" t="s">
        <v>389</v>
      </c>
      <c r="H28" s="69" t="s">
        <v>390</v>
      </c>
      <c r="I28" s="241">
        <v>3.0</v>
      </c>
      <c r="J28" s="242">
        <v>45302.0</v>
      </c>
      <c r="K28" s="257">
        <v>45635.0</v>
      </c>
      <c r="L28" s="256" t="s">
        <v>324</v>
      </c>
    </row>
    <row r="29" ht="15.75" customHeight="1">
      <c r="A29" s="8"/>
      <c r="B29" s="237" t="s">
        <v>30</v>
      </c>
      <c r="C29" s="8"/>
      <c r="D29" s="73" t="s">
        <v>391</v>
      </c>
      <c r="E29" s="239">
        <f>'AUTOEVALUACIÓN'!P35/4</f>
        <v>0.25</v>
      </c>
      <c r="F29" s="240">
        <v>0.5</v>
      </c>
      <c r="G29" s="73" t="s">
        <v>392</v>
      </c>
      <c r="H29" s="67" t="s">
        <v>393</v>
      </c>
      <c r="I29" s="241">
        <v>3.0</v>
      </c>
      <c r="J29" s="242">
        <v>45302.0</v>
      </c>
      <c r="K29" s="257">
        <v>45635.0</v>
      </c>
      <c r="L29" s="256" t="s">
        <v>324</v>
      </c>
    </row>
    <row r="30" ht="15.75" customHeight="1">
      <c r="A30" s="245" t="s">
        <v>10</v>
      </c>
      <c r="B30" s="253">
        <f t="shared" ref="B30:D30" si="10">COUNTA(B26:B29)</f>
        <v>4</v>
      </c>
      <c r="C30" s="253">
        <f t="shared" si="10"/>
        <v>1</v>
      </c>
      <c r="D30" s="253">
        <f t="shared" si="10"/>
        <v>4</v>
      </c>
      <c r="E30" s="254">
        <f t="shared" ref="E30:F30" si="11">SUM(E26:E29)/4</f>
        <v>0.5625</v>
      </c>
      <c r="F30" s="258">
        <f t="shared" si="11"/>
        <v>0.65</v>
      </c>
      <c r="G30" s="253">
        <f t="shared" ref="G30:H30" si="12">COUNTA(G26:G29)</f>
        <v>4</v>
      </c>
      <c r="H30" s="245">
        <f t="shared" si="12"/>
        <v>4</v>
      </c>
      <c r="I30" s="248">
        <f>SUM(I26:I29)</f>
        <v>12</v>
      </c>
      <c r="J30" s="249"/>
      <c r="K30" s="249"/>
      <c r="L30" s="250"/>
      <c r="M30" s="255"/>
      <c r="N30" s="255"/>
      <c r="O30" s="255"/>
      <c r="P30" s="255"/>
      <c r="Q30" s="255"/>
      <c r="R30" s="255"/>
      <c r="S30" s="255"/>
      <c r="T30" s="255"/>
      <c r="U30" s="255"/>
      <c r="V30" s="255"/>
      <c r="W30" s="255"/>
      <c r="X30" s="255"/>
      <c r="Y30" s="255"/>
      <c r="Z30" s="255"/>
    </row>
    <row r="31" ht="90.0" customHeight="1">
      <c r="A31" s="259" t="s">
        <v>31</v>
      </c>
      <c r="B31" s="237" t="s">
        <v>32</v>
      </c>
      <c r="C31" s="238" t="s">
        <v>394</v>
      </c>
      <c r="D31" s="73" t="s">
        <v>395</v>
      </c>
      <c r="E31" s="239">
        <f>'AUTOEVALUACIÓN'!P38/4</f>
        <v>0.5</v>
      </c>
      <c r="F31" s="240">
        <v>0.75</v>
      </c>
      <c r="G31" s="73" t="s">
        <v>396</v>
      </c>
      <c r="H31" s="69" t="s">
        <v>397</v>
      </c>
      <c r="I31" s="241">
        <v>3.0</v>
      </c>
      <c r="J31" s="242">
        <v>45302.0</v>
      </c>
      <c r="K31" s="257">
        <v>45635.0</v>
      </c>
      <c r="L31" s="256" t="s">
        <v>324</v>
      </c>
    </row>
    <row r="32" ht="15.75" customHeight="1">
      <c r="A32" s="12"/>
      <c r="B32" s="237" t="s">
        <v>33</v>
      </c>
      <c r="C32" s="12"/>
      <c r="D32" s="73" t="s">
        <v>398</v>
      </c>
      <c r="E32" s="239">
        <f>'AUTOEVALUACIÓN'!P39/4</f>
        <v>0.5</v>
      </c>
      <c r="F32" s="240">
        <v>0.75</v>
      </c>
      <c r="G32" s="73" t="s">
        <v>399</v>
      </c>
      <c r="H32" s="69" t="s">
        <v>400</v>
      </c>
      <c r="I32" s="241">
        <v>3.0</v>
      </c>
      <c r="J32" s="242">
        <v>45302.0</v>
      </c>
      <c r="K32" s="257">
        <v>45635.0</v>
      </c>
      <c r="L32" s="256" t="s">
        <v>324</v>
      </c>
    </row>
    <row r="33" ht="15.75" customHeight="1">
      <c r="A33" s="12"/>
      <c r="B33" s="237" t="s">
        <v>34</v>
      </c>
      <c r="C33" s="12"/>
      <c r="D33" s="73" t="s">
        <v>401</v>
      </c>
      <c r="E33" s="239">
        <f>'AUTOEVALUACIÓN'!P40/4</f>
        <v>1</v>
      </c>
      <c r="F33" s="240">
        <v>1.0</v>
      </c>
      <c r="G33" s="73" t="s">
        <v>402</v>
      </c>
      <c r="H33" s="69" t="s">
        <v>403</v>
      </c>
      <c r="I33" s="241">
        <v>3.0</v>
      </c>
      <c r="J33" s="242">
        <v>45302.0</v>
      </c>
      <c r="K33" s="257">
        <v>45635.0</v>
      </c>
      <c r="L33" s="256" t="s">
        <v>324</v>
      </c>
    </row>
    <row r="34" ht="15.75" customHeight="1">
      <c r="A34" s="12"/>
      <c r="B34" s="237" t="s">
        <v>35</v>
      </c>
      <c r="C34" s="12"/>
      <c r="D34" s="73" t="s">
        <v>404</v>
      </c>
      <c r="E34" s="239">
        <f>'AUTOEVALUACIÓN'!P41/4</f>
        <v>0.5</v>
      </c>
      <c r="F34" s="240">
        <v>1.0</v>
      </c>
      <c r="G34" s="73" t="s">
        <v>405</v>
      </c>
      <c r="H34" s="69" t="s">
        <v>406</v>
      </c>
      <c r="I34" s="241">
        <v>3.0</v>
      </c>
      <c r="J34" s="242">
        <v>45302.0</v>
      </c>
      <c r="K34" s="257">
        <v>45635.0</v>
      </c>
      <c r="L34" s="256" t="s">
        <v>324</v>
      </c>
    </row>
    <row r="35" ht="15.75" customHeight="1">
      <c r="A35" s="12"/>
      <c r="B35" s="237" t="s">
        <v>36</v>
      </c>
      <c r="C35" s="12"/>
      <c r="D35" s="73" t="s">
        <v>407</v>
      </c>
      <c r="E35" s="239">
        <f>'AUTOEVALUACIÓN'!P42/4</f>
        <v>0.75</v>
      </c>
      <c r="F35" s="240">
        <v>0.8</v>
      </c>
      <c r="G35" s="73" t="s">
        <v>408</v>
      </c>
      <c r="H35" s="67" t="s">
        <v>409</v>
      </c>
      <c r="I35" s="241">
        <v>3.0</v>
      </c>
      <c r="J35" s="242">
        <v>45302.0</v>
      </c>
      <c r="K35" s="257">
        <v>45635.0</v>
      </c>
      <c r="L35" s="256" t="s">
        <v>324</v>
      </c>
    </row>
    <row r="36" ht="15.75" customHeight="1">
      <c r="A36" s="12"/>
      <c r="B36" s="237" t="s">
        <v>37</v>
      </c>
      <c r="C36" s="12"/>
      <c r="D36" s="73" t="s">
        <v>410</v>
      </c>
      <c r="E36" s="239">
        <f>'AUTOEVALUACIÓN'!P43/4</f>
        <v>1</v>
      </c>
      <c r="F36" s="240">
        <v>1.0</v>
      </c>
      <c r="G36" s="73" t="s">
        <v>411</v>
      </c>
      <c r="H36" s="69" t="s">
        <v>412</v>
      </c>
      <c r="I36" s="241">
        <v>3.0</v>
      </c>
      <c r="J36" s="242">
        <v>45302.0</v>
      </c>
      <c r="K36" s="257">
        <v>45635.0</v>
      </c>
      <c r="L36" s="256" t="s">
        <v>413</v>
      </c>
    </row>
    <row r="37" ht="15.75" customHeight="1">
      <c r="A37" s="12"/>
      <c r="B37" s="237" t="s">
        <v>38</v>
      </c>
      <c r="C37" s="12"/>
      <c r="D37" s="73" t="s">
        <v>414</v>
      </c>
      <c r="E37" s="239">
        <f>'AUTOEVALUACIÓN'!P44/4</f>
        <v>0.75</v>
      </c>
      <c r="F37" s="240">
        <v>1.0</v>
      </c>
      <c r="G37" s="73" t="s">
        <v>415</v>
      </c>
      <c r="H37" s="67" t="s">
        <v>416</v>
      </c>
      <c r="I37" s="241">
        <v>3.0</v>
      </c>
      <c r="J37" s="242">
        <v>45302.0</v>
      </c>
      <c r="K37" s="257">
        <v>45635.0</v>
      </c>
      <c r="L37" s="256" t="s">
        <v>324</v>
      </c>
    </row>
    <row r="38" ht="89.25" customHeight="1">
      <c r="A38" s="12"/>
      <c r="B38" s="237" t="s">
        <v>39</v>
      </c>
      <c r="C38" s="12"/>
      <c r="D38" s="73" t="s">
        <v>417</v>
      </c>
      <c r="E38" s="239">
        <f>'AUTOEVALUACIÓN'!P45/4</f>
        <v>1</v>
      </c>
      <c r="F38" s="240">
        <v>1.0</v>
      </c>
      <c r="G38" s="73" t="s">
        <v>418</v>
      </c>
      <c r="H38" s="69" t="s">
        <v>419</v>
      </c>
      <c r="I38" s="241">
        <v>3.0</v>
      </c>
      <c r="J38" s="242">
        <v>45302.0</v>
      </c>
      <c r="K38" s="257">
        <v>45635.0</v>
      </c>
      <c r="L38" s="256" t="s">
        <v>324</v>
      </c>
    </row>
    <row r="39" ht="15.75" customHeight="1">
      <c r="A39" s="8"/>
      <c r="B39" s="237" t="s">
        <v>40</v>
      </c>
      <c r="C39" s="8"/>
      <c r="D39" s="73" t="s">
        <v>420</v>
      </c>
      <c r="E39" s="239">
        <f>'AUTOEVALUACIÓN'!P46/4</f>
        <v>1</v>
      </c>
      <c r="F39" s="240">
        <v>1.0</v>
      </c>
      <c r="G39" s="73" t="s">
        <v>421</v>
      </c>
      <c r="H39" s="69" t="s">
        <v>422</v>
      </c>
      <c r="I39" s="241">
        <v>3.0</v>
      </c>
      <c r="J39" s="242">
        <v>45302.0</v>
      </c>
      <c r="K39" s="257">
        <v>45635.0</v>
      </c>
      <c r="L39" s="256" t="s">
        <v>324</v>
      </c>
    </row>
    <row r="40" ht="15.75" customHeight="1">
      <c r="A40" s="245" t="s">
        <v>10</v>
      </c>
      <c r="B40" s="253">
        <f t="shared" ref="B40:D40" si="13">COUNTA(B31:B39)</f>
        <v>9</v>
      </c>
      <c r="C40" s="253">
        <f t="shared" si="13"/>
        <v>1</v>
      </c>
      <c r="D40" s="253">
        <f t="shared" si="13"/>
        <v>9</v>
      </c>
      <c r="E40" s="254">
        <f t="shared" ref="E40:F40" si="14">SUM(E31:E39)/9</f>
        <v>0.7777777778</v>
      </c>
      <c r="F40" s="258">
        <f t="shared" si="14"/>
        <v>0.9222222222</v>
      </c>
      <c r="G40" s="253">
        <f t="shared" ref="G40:H40" si="15">COUNTA(G31:G39)</f>
        <v>9</v>
      </c>
      <c r="H40" s="245">
        <f t="shared" si="15"/>
        <v>9</v>
      </c>
      <c r="I40" s="248">
        <f>SUM(I31:I39)</f>
        <v>27</v>
      </c>
      <c r="J40" s="249"/>
      <c r="K40" s="249"/>
      <c r="L40" s="250"/>
      <c r="M40" s="260"/>
      <c r="N40" s="260"/>
      <c r="O40" s="260"/>
      <c r="P40" s="260"/>
      <c r="Q40" s="260"/>
      <c r="R40" s="260"/>
      <c r="S40" s="260"/>
      <c r="T40" s="260"/>
      <c r="U40" s="260"/>
      <c r="V40" s="260"/>
      <c r="W40" s="260"/>
      <c r="X40" s="260"/>
      <c r="Y40" s="260"/>
      <c r="Z40" s="260"/>
    </row>
    <row r="41" ht="89.25" customHeight="1">
      <c r="A41" s="252" t="s">
        <v>41</v>
      </c>
      <c r="B41" s="237" t="s">
        <v>42</v>
      </c>
      <c r="C41" s="238" t="s">
        <v>423</v>
      </c>
      <c r="D41" s="73" t="s">
        <v>424</v>
      </c>
      <c r="E41" s="239">
        <f>'AUTOEVALUACIÓN'!P49/4</f>
        <v>0.75</v>
      </c>
      <c r="F41" s="240">
        <v>0.9</v>
      </c>
      <c r="G41" s="73" t="s">
        <v>425</v>
      </c>
      <c r="H41" s="67" t="s">
        <v>426</v>
      </c>
      <c r="I41" s="241">
        <v>3.0</v>
      </c>
      <c r="J41" s="242">
        <v>45302.0</v>
      </c>
      <c r="K41" s="257">
        <v>45635.0</v>
      </c>
      <c r="L41" s="256" t="s">
        <v>324</v>
      </c>
    </row>
    <row r="42" ht="15.75" customHeight="1">
      <c r="A42" s="12"/>
      <c r="B42" s="237" t="s">
        <v>43</v>
      </c>
      <c r="C42" s="12"/>
      <c r="D42" s="73" t="s">
        <v>427</v>
      </c>
      <c r="E42" s="239">
        <f>'AUTOEVALUACIÓN'!P50/4</f>
        <v>1</v>
      </c>
      <c r="F42" s="240">
        <v>1.0</v>
      </c>
      <c r="G42" s="73" t="s">
        <v>428</v>
      </c>
      <c r="H42" s="67" t="s">
        <v>429</v>
      </c>
      <c r="I42" s="241">
        <v>3.0</v>
      </c>
      <c r="J42" s="242">
        <v>45302.0</v>
      </c>
      <c r="K42" s="257">
        <v>45635.0</v>
      </c>
      <c r="L42" s="256" t="s">
        <v>324</v>
      </c>
    </row>
    <row r="43" ht="76.5" customHeight="1">
      <c r="A43" s="12"/>
      <c r="B43" s="237" t="s">
        <v>44</v>
      </c>
      <c r="C43" s="12"/>
      <c r="D43" s="73" t="s">
        <v>430</v>
      </c>
      <c r="E43" s="239">
        <f>'AUTOEVALUACIÓN'!P51/4</f>
        <v>1</v>
      </c>
      <c r="F43" s="240">
        <v>0.75</v>
      </c>
      <c r="G43" s="73" t="s">
        <v>431</v>
      </c>
      <c r="H43" s="67" t="s">
        <v>432</v>
      </c>
      <c r="I43" s="241">
        <v>3.0</v>
      </c>
      <c r="J43" s="242">
        <v>45302.0</v>
      </c>
      <c r="K43" s="257">
        <v>45635.0</v>
      </c>
      <c r="L43" s="256" t="s">
        <v>324</v>
      </c>
    </row>
    <row r="44" ht="117.0" customHeight="1">
      <c r="A44" s="8"/>
      <c r="B44" s="237" t="s">
        <v>45</v>
      </c>
      <c r="C44" s="8"/>
      <c r="D44" s="73" t="s">
        <v>433</v>
      </c>
      <c r="E44" s="239">
        <f>'AUTOEVALUACIÓN'!P52/4</f>
        <v>0.75</v>
      </c>
      <c r="F44" s="240">
        <v>1.0</v>
      </c>
      <c r="G44" s="73" t="s">
        <v>434</v>
      </c>
      <c r="H44" s="67" t="s">
        <v>432</v>
      </c>
      <c r="I44" s="241">
        <v>3.0</v>
      </c>
      <c r="J44" s="242">
        <v>45302.0</v>
      </c>
      <c r="K44" s="257">
        <v>45635.0</v>
      </c>
      <c r="L44" s="256" t="s">
        <v>324</v>
      </c>
    </row>
    <row r="45" ht="15.75" customHeight="1">
      <c r="A45" s="245" t="s">
        <v>10</v>
      </c>
      <c r="B45" s="253">
        <f t="shared" ref="B45:D45" si="16">COUNTA(B41:B44)</f>
        <v>4</v>
      </c>
      <c r="C45" s="253">
        <f t="shared" si="16"/>
        <v>1</v>
      </c>
      <c r="D45" s="253">
        <f t="shared" si="16"/>
        <v>4</v>
      </c>
      <c r="E45" s="254">
        <f t="shared" ref="E45:F45" si="17">SUM(E41:E44)/4</f>
        <v>0.875</v>
      </c>
      <c r="F45" s="258">
        <f t="shared" si="17"/>
        <v>0.9125</v>
      </c>
      <c r="G45" s="253">
        <f t="shared" ref="G45:H45" si="18">COUNTA(G41:G44)</f>
        <v>4</v>
      </c>
      <c r="H45" s="245">
        <f t="shared" si="18"/>
        <v>4</v>
      </c>
      <c r="I45" s="248">
        <f>SUM(I41:I44)</f>
        <v>12</v>
      </c>
      <c r="J45" s="249"/>
      <c r="K45" s="249"/>
      <c r="L45" s="250"/>
      <c r="M45" s="255"/>
      <c r="N45" s="255"/>
      <c r="O45" s="255"/>
      <c r="P45" s="255"/>
      <c r="Q45" s="255"/>
      <c r="R45" s="255"/>
      <c r="S45" s="255"/>
      <c r="T45" s="255"/>
      <c r="U45" s="255"/>
      <c r="V45" s="255"/>
      <c r="W45" s="255"/>
      <c r="X45" s="255"/>
      <c r="Y45" s="255"/>
      <c r="Z45" s="255"/>
    </row>
    <row r="46" ht="15.75" customHeight="1">
      <c r="A46" s="245" t="s">
        <v>10</v>
      </c>
      <c r="B46" s="253">
        <f t="shared" ref="B46:D46" si="19">(B45+B40+B30+B25+B16+B10)</f>
        <v>34</v>
      </c>
      <c r="C46" s="253">
        <f t="shared" si="19"/>
        <v>6</v>
      </c>
      <c r="D46" s="253">
        <f t="shared" si="19"/>
        <v>34</v>
      </c>
      <c r="E46" s="261">
        <f t="shared" ref="E46:F46" si="20">(E45+E40+E30+E25+E16+E10)/6</f>
        <v>0.7337962963</v>
      </c>
      <c r="F46" s="261">
        <f t="shared" si="20"/>
        <v>0.870787037</v>
      </c>
      <c r="G46" s="253">
        <f t="shared" ref="G46:H46" si="21">(G45+G40+G30+G25+G16+G10)</f>
        <v>34</v>
      </c>
      <c r="H46" s="245">
        <f t="shared" si="21"/>
        <v>34</v>
      </c>
      <c r="I46" s="248">
        <f>SUM(I45+I40+I30+I25+I16+I10)</f>
        <v>105</v>
      </c>
      <c r="J46" s="262"/>
      <c r="K46" s="262"/>
      <c r="L46" s="250"/>
      <c r="M46" s="255"/>
      <c r="N46" s="255"/>
      <c r="O46" s="255"/>
      <c r="P46" s="255"/>
      <c r="Q46" s="255"/>
      <c r="R46" s="255"/>
      <c r="S46" s="255"/>
      <c r="T46" s="255"/>
      <c r="U46" s="255"/>
      <c r="V46" s="255"/>
      <c r="W46" s="255"/>
      <c r="X46" s="255"/>
      <c r="Y46" s="255"/>
      <c r="Z46" s="255"/>
    </row>
    <row r="47" ht="15.75" customHeight="1">
      <c r="A47" s="263"/>
      <c r="B47" s="264"/>
      <c r="C47" s="265"/>
      <c r="D47" s="266"/>
      <c r="E47" s="266"/>
      <c r="F47" s="266"/>
      <c r="G47" s="266"/>
      <c r="H47" s="267"/>
      <c r="I47" s="266"/>
      <c r="J47" s="266"/>
      <c r="K47" s="266"/>
      <c r="L47" s="268"/>
    </row>
    <row r="48" ht="15.75" customHeight="1">
      <c r="A48" s="263"/>
      <c r="B48" s="264"/>
      <c r="C48" s="265"/>
      <c r="D48" s="266"/>
      <c r="E48" s="266"/>
      <c r="F48" s="266"/>
      <c r="G48" s="266"/>
      <c r="H48" s="267"/>
      <c r="I48" s="266"/>
      <c r="J48" s="266"/>
      <c r="K48" s="266"/>
      <c r="L48" s="268"/>
    </row>
    <row r="49" ht="15.75" customHeight="1">
      <c r="A49" s="263"/>
      <c r="B49" s="264"/>
      <c r="C49" s="265"/>
      <c r="D49" s="266"/>
      <c r="E49" s="266"/>
      <c r="F49" s="266"/>
      <c r="G49" s="266"/>
      <c r="H49" s="267"/>
      <c r="I49" s="266"/>
      <c r="J49" s="266"/>
      <c r="K49" s="266"/>
      <c r="L49" s="268"/>
    </row>
    <row r="50" ht="15.75" customHeight="1">
      <c r="A50" s="263"/>
      <c r="B50" s="264"/>
      <c r="C50" s="265"/>
      <c r="D50" s="266"/>
      <c r="E50" s="266"/>
      <c r="F50" s="266"/>
      <c r="G50" s="266"/>
      <c r="H50" s="267"/>
      <c r="I50" s="266"/>
      <c r="J50" s="266"/>
      <c r="K50" s="266"/>
      <c r="L50" s="268"/>
    </row>
    <row r="51" ht="15.75" customHeight="1">
      <c r="A51" s="263"/>
      <c r="B51" s="264"/>
      <c r="C51" s="265"/>
      <c r="D51" s="266"/>
      <c r="E51" s="266"/>
      <c r="F51" s="266"/>
      <c r="G51" s="266"/>
      <c r="H51" s="267"/>
      <c r="I51" s="266"/>
      <c r="J51" s="266"/>
      <c r="K51" s="266"/>
      <c r="L51" s="268"/>
    </row>
    <row r="52" ht="15.75" customHeight="1">
      <c r="A52" s="229" t="str">
        <f t="shared" ref="A52:A53" si="22">A1</f>
        <v>COLEGIO VÍCTOR FÉLIX GÓMEZ NOVA</v>
      </c>
      <c r="B52" s="36"/>
      <c r="C52" s="36"/>
      <c r="D52" s="36"/>
      <c r="E52" s="36"/>
      <c r="F52" s="36"/>
      <c r="G52" s="36"/>
      <c r="H52" s="36"/>
      <c r="I52" s="36"/>
      <c r="J52" s="36"/>
      <c r="K52" s="36"/>
      <c r="L52" s="47"/>
    </row>
    <row r="53" ht="15.75" customHeight="1">
      <c r="A53" s="229" t="str">
        <f t="shared" si="22"/>
        <v>PROCESO DE AUTOEVALUACIÓN INSTITUCIONAL AÑO 2023</v>
      </c>
      <c r="B53" s="36"/>
      <c r="C53" s="36"/>
      <c r="D53" s="36"/>
      <c r="E53" s="36"/>
      <c r="F53" s="36"/>
      <c r="G53" s="36"/>
      <c r="H53" s="36"/>
      <c r="I53" s="36"/>
      <c r="J53" s="36"/>
      <c r="K53" s="36"/>
      <c r="L53" s="47"/>
    </row>
    <row r="54" ht="15.75" customHeight="1">
      <c r="A54" s="229" t="s">
        <v>435</v>
      </c>
      <c r="B54" s="36"/>
      <c r="C54" s="36"/>
      <c r="D54" s="36"/>
      <c r="E54" s="36"/>
      <c r="F54" s="36"/>
      <c r="G54" s="36"/>
      <c r="H54" s="36"/>
      <c r="I54" s="36"/>
      <c r="J54" s="36"/>
      <c r="K54" s="36"/>
      <c r="L54" s="47"/>
    </row>
    <row r="55" ht="15.75" customHeight="1">
      <c r="A55" s="230" t="s">
        <v>304</v>
      </c>
      <c r="B55" s="269" t="s">
        <v>305</v>
      </c>
      <c r="C55" s="62" t="s">
        <v>306</v>
      </c>
      <c r="D55" s="231" t="s">
        <v>307</v>
      </c>
      <c r="E55" s="36"/>
      <c r="F55" s="47"/>
      <c r="G55" s="232" t="s">
        <v>308</v>
      </c>
      <c r="H55" s="231" t="s">
        <v>309</v>
      </c>
      <c r="I55" s="47"/>
      <c r="J55" s="233" t="s">
        <v>310</v>
      </c>
      <c r="K55" s="47"/>
      <c r="L55" s="62" t="s">
        <v>311</v>
      </c>
    </row>
    <row r="56" ht="65.25" customHeight="1">
      <c r="A56" s="8"/>
      <c r="B56" s="8"/>
      <c r="C56" s="8"/>
      <c r="D56" s="232" t="s">
        <v>312</v>
      </c>
      <c r="E56" s="232" t="s">
        <v>436</v>
      </c>
      <c r="F56" s="234" t="s">
        <v>437</v>
      </c>
      <c r="G56" s="232" t="s">
        <v>312</v>
      </c>
      <c r="H56" s="232" t="s">
        <v>315</v>
      </c>
      <c r="I56" s="235" t="s">
        <v>316</v>
      </c>
      <c r="J56" s="232" t="s">
        <v>317</v>
      </c>
      <c r="K56" s="232" t="s">
        <v>318</v>
      </c>
      <c r="L56" s="8"/>
    </row>
    <row r="57" ht="180.0" customHeight="1">
      <c r="A57" s="270" t="s">
        <v>438</v>
      </c>
      <c r="B57" s="237" t="s">
        <v>51</v>
      </c>
      <c r="C57" s="271" t="s">
        <v>51</v>
      </c>
      <c r="D57" s="73" t="s">
        <v>439</v>
      </c>
      <c r="E57" s="272">
        <v>0.8</v>
      </c>
      <c r="F57" s="273">
        <v>0.85</v>
      </c>
      <c r="G57" s="274" t="s">
        <v>440</v>
      </c>
      <c r="H57" s="275" t="s">
        <v>441</v>
      </c>
      <c r="I57" s="241">
        <v>5.0</v>
      </c>
      <c r="J57" s="276">
        <v>45300.0</v>
      </c>
      <c r="K57" s="277">
        <v>45627.0</v>
      </c>
      <c r="L57" s="278" t="s">
        <v>442</v>
      </c>
    </row>
    <row r="58" ht="192.0" customHeight="1">
      <c r="A58" s="12"/>
      <c r="B58" s="237" t="s">
        <v>52</v>
      </c>
      <c r="C58" s="271" t="s">
        <v>52</v>
      </c>
      <c r="D58" s="73" t="s">
        <v>443</v>
      </c>
      <c r="E58" s="272">
        <v>0.6</v>
      </c>
      <c r="F58" s="240">
        <v>0.8</v>
      </c>
      <c r="G58" s="73" t="s">
        <v>444</v>
      </c>
      <c r="H58" s="279" t="s">
        <v>445</v>
      </c>
      <c r="I58" s="241">
        <v>4.0</v>
      </c>
      <c r="J58" s="280">
        <v>45300.0</v>
      </c>
      <c r="K58" s="281">
        <v>45627.0</v>
      </c>
      <c r="L58" s="282" t="s">
        <v>446</v>
      </c>
    </row>
    <row r="59" ht="199.5" customHeight="1">
      <c r="A59" s="12"/>
      <c r="B59" s="237" t="s">
        <v>53</v>
      </c>
      <c r="C59" s="271" t="s">
        <v>53</v>
      </c>
      <c r="D59" s="73" t="s">
        <v>447</v>
      </c>
      <c r="E59" s="239">
        <f>'AUTOEVALUACIÓN'!P63/4</f>
        <v>0.5</v>
      </c>
      <c r="F59" s="273">
        <v>0.6</v>
      </c>
      <c r="G59" s="73" t="s">
        <v>448</v>
      </c>
      <c r="H59" s="279" t="s">
        <v>449</v>
      </c>
      <c r="I59" s="283">
        <v>4.0</v>
      </c>
      <c r="J59" s="284">
        <v>45300.0</v>
      </c>
      <c r="K59" s="285">
        <v>45627.0</v>
      </c>
      <c r="L59" s="282" t="s">
        <v>450</v>
      </c>
    </row>
    <row r="60" ht="81.0" customHeight="1">
      <c r="A60" s="12"/>
      <c r="B60" s="237" t="s">
        <v>54</v>
      </c>
      <c r="C60" s="271" t="s">
        <v>54</v>
      </c>
      <c r="D60" s="73" t="s">
        <v>451</v>
      </c>
      <c r="E60" s="239">
        <f>'AUTOEVALUACIÓN'!P64/4</f>
        <v>1</v>
      </c>
      <c r="F60" s="240">
        <v>1.0</v>
      </c>
      <c r="G60" s="73" t="s">
        <v>452</v>
      </c>
      <c r="H60" s="286" t="s">
        <v>453</v>
      </c>
      <c r="I60" s="241">
        <v>2.0</v>
      </c>
      <c r="J60" s="276">
        <v>45300.0</v>
      </c>
      <c r="K60" s="277">
        <v>45627.0</v>
      </c>
      <c r="L60" s="282" t="s">
        <v>454</v>
      </c>
    </row>
    <row r="61" ht="189.0" customHeight="1">
      <c r="A61" s="8"/>
      <c r="B61" s="237" t="s">
        <v>55</v>
      </c>
      <c r="C61" s="271" t="s">
        <v>55</v>
      </c>
      <c r="D61" s="73" t="s">
        <v>455</v>
      </c>
      <c r="E61" s="239">
        <f>'AUTOEVALUACIÓN'!P65/4</f>
        <v>0.5</v>
      </c>
      <c r="F61" s="240">
        <v>0.8</v>
      </c>
      <c r="G61" s="73" t="s">
        <v>456</v>
      </c>
      <c r="H61" s="279" t="s">
        <v>457</v>
      </c>
      <c r="I61" s="241">
        <v>2.0</v>
      </c>
      <c r="J61" s="276">
        <v>45300.0</v>
      </c>
      <c r="K61" s="277">
        <v>45627.0</v>
      </c>
      <c r="L61" s="282" t="s">
        <v>458</v>
      </c>
    </row>
    <row r="62" ht="19.5" customHeight="1">
      <c r="A62" s="245" t="s">
        <v>10</v>
      </c>
      <c r="B62" s="245">
        <f t="shared" ref="B62:D62" si="23">COUNTA(B57:B61)</f>
        <v>5</v>
      </c>
      <c r="C62" s="245">
        <f t="shared" si="23"/>
        <v>5</v>
      </c>
      <c r="D62" s="245">
        <f t="shared" si="23"/>
        <v>5</v>
      </c>
      <c r="E62" s="246">
        <f t="shared" ref="E62:F62" si="24">SUM(E57:E61)/5</f>
        <v>0.68</v>
      </c>
      <c r="F62" s="247">
        <f t="shared" si="24"/>
        <v>0.81</v>
      </c>
      <c r="G62" s="245">
        <f>COUNTA(G57:G61)</f>
        <v>5</v>
      </c>
      <c r="H62" s="250">
        <f>COUNTA(H58:H61)</f>
        <v>4</v>
      </c>
      <c r="I62" s="248">
        <f>SUM(I58:I61)</f>
        <v>12</v>
      </c>
      <c r="J62" s="287"/>
      <c r="K62" s="288"/>
      <c r="L62" s="289"/>
      <c r="M62" s="290"/>
      <c r="N62" s="290"/>
      <c r="O62" s="290"/>
      <c r="P62" s="290"/>
      <c r="Q62" s="290"/>
      <c r="R62" s="290"/>
      <c r="S62" s="290"/>
      <c r="T62" s="290"/>
      <c r="U62" s="290"/>
      <c r="V62" s="290"/>
      <c r="W62" s="290"/>
      <c r="X62" s="290"/>
      <c r="Y62" s="290"/>
      <c r="Z62" s="290"/>
    </row>
    <row r="63" ht="160.5" customHeight="1">
      <c r="A63" s="270" t="s">
        <v>459</v>
      </c>
      <c r="B63" s="237" t="s">
        <v>57</v>
      </c>
      <c r="C63" s="238" t="s">
        <v>460</v>
      </c>
      <c r="D63" s="274" t="s">
        <v>461</v>
      </c>
      <c r="E63" s="239">
        <f>'AUTOEVALUACIÓN'!P68/4</f>
        <v>0.5</v>
      </c>
      <c r="F63" s="273">
        <v>0.75</v>
      </c>
      <c r="G63" s="274" t="s">
        <v>462</v>
      </c>
      <c r="H63" s="291" t="s">
        <v>463</v>
      </c>
      <c r="I63" s="241">
        <v>3.0</v>
      </c>
      <c r="J63" s="276">
        <v>45300.0</v>
      </c>
      <c r="K63" s="277">
        <v>45627.0</v>
      </c>
      <c r="L63" s="282" t="s">
        <v>464</v>
      </c>
    </row>
    <row r="64" ht="89.25" customHeight="1">
      <c r="A64" s="12"/>
      <c r="B64" s="237" t="s">
        <v>186</v>
      </c>
      <c r="C64" s="12"/>
      <c r="D64" s="73" t="s">
        <v>465</v>
      </c>
      <c r="E64" s="239">
        <f>'AUTOEVALUACIÓN'!P69/4</f>
        <v>0.75</v>
      </c>
      <c r="F64" s="273">
        <v>0.85</v>
      </c>
      <c r="G64" s="73" t="s">
        <v>466</v>
      </c>
      <c r="H64" s="279" t="s">
        <v>467</v>
      </c>
      <c r="I64" s="241">
        <v>1.0</v>
      </c>
      <c r="J64" s="280">
        <v>45300.0</v>
      </c>
      <c r="K64" s="292">
        <v>45627.0</v>
      </c>
      <c r="L64" s="282" t="s">
        <v>468</v>
      </c>
    </row>
    <row r="65" ht="153.0" customHeight="1">
      <c r="A65" s="12"/>
      <c r="B65" s="237" t="s">
        <v>188</v>
      </c>
      <c r="C65" s="12"/>
      <c r="D65" s="73" t="s">
        <v>469</v>
      </c>
      <c r="E65" s="239">
        <f>'AUTOEVALUACIÓN'!P70/4</f>
        <v>0.5</v>
      </c>
      <c r="F65" s="273">
        <v>0.8</v>
      </c>
      <c r="G65" s="73" t="s">
        <v>470</v>
      </c>
      <c r="H65" s="286" t="s">
        <v>471</v>
      </c>
      <c r="I65" s="241">
        <v>3.0</v>
      </c>
      <c r="J65" s="280">
        <v>45300.0</v>
      </c>
      <c r="K65" s="292">
        <v>45627.0</v>
      </c>
      <c r="L65" s="282" t="s">
        <v>472</v>
      </c>
    </row>
    <row r="66" ht="113.25" customHeight="1">
      <c r="A66" s="8"/>
      <c r="B66" s="237" t="s">
        <v>190</v>
      </c>
      <c r="C66" s="8"/>
      <c r="D66" s="73" t="s">
        <v>473</v>
      </c>
      <c r="E66" s="239">
        <f>'AUTOEVALUACIÓN'!P71/4</f>
        <v>1</v>
      </c>
      <c r="F66" s="240">
        <v>1.0</v>
      </c>
      <c r="G66" s="73" t="s">
        <v>474</v>
      </c>
      <c r="H66" s="286" t="s">
        <v>475</v>
      </c>
      <c r="I66" s="241">
        <v>2.0</v>
      </c>
      <c r="J66" s="293">
        <v>44935.0</v>
      </c>
      <c r="K66" s="292">
        <v>45627.0</v>
      </c>
      <c r="L66" s="282" t="s">
        <v>476</v>
      </c>
      <c r="M66" s="294" t="s">
        <v>477</v>
      </c>
    </row>
    <row r="67" ht="19.5" customHeight="1">
      <c r="A67" s="100" t="s">
        <v>10</v>
      </c>
      <c r="B67" s="100">
        <f t="shared" ref="B67:D67" si="25">COUNTA(B63:B66)</f>
        <v>4</v>
      </c>
      <c r="C67" s="100">
        <f t="shared" si="25"/>
        <v>1</v>
      </c>
      <c r="D67" s="100">
        <f t="shared" si="25"/>
        <v>4</v>
      </c>
      <c r="E67" s="239">
        <f t="shared" ref="E67:F67" si="26">SUM(E63:E66)/4</f>
        <v>0.6875</v>
      </c>
      <c r="F67" s="240">
        <f t="shared" si="26"/>
        <v>0.85</v>
      </c>
      <c r="G67" s="100">
        <f t="shared" ref="G67:H67" si="27">COUNTA(G63:G66)</f>
        <v>4</v>
      </c>
      <c r="H67" s="128">
        <f t="shared" si="27"/>
        <v>4</v>
      </c>
      <c r="I67" s="241">
        <f>SUM(I63:I66)</f>
        <v>9</v>
      </c>
      <c r="J67" s="295"/>
      <c r="K67" s="296"/>
      <c r="L67" s="297"/>
      <c r="M67" s="298"/>
      <c r="N67" s="298"/>
      <c r="O67" s="298"/>
      <c r="P67" s="298"/>
      <c r="Q67" s="298"/>
      <c r="R67" s="298"/>
      <c r="S67" s="298"/>
      <c r="T67" s="298"/>
      <c r="U67" s="298"/>
      <c r="V67" s="298"/>
      <c r="W67" s="298"/>
      <c r="X67" s="298"/>
      <c r="Y67" s="298"/>
      <c r="Z67" s="298"/>
    </row>
    <row r="68" ht="96.75" customHeight="1">
      <c r="A68" s="270" t="s">
        <v>61</v>
      </c>
      <c r="B68" s="237" t="s">
        <v>62</v>
      </c>
      <c r="C68" s="238" t="s">
        <v>478</v>
      </c>
      <c r="D68" s="73" t="s">
        <v>479</v>
      </c>
      <c r="E68" s="239">
        <f>'AUTOEVALUACIÓN'!P74/4</f>
        <v>0.75</v>
      </c>
      <c r="F68" s="240">
        <v>1.0</v>
      </c>
      <c r="G68" s="73" t="s">
        <v>480</v>
      </c>
      <c r="H68" s="291" t="s">
        <v>481</v>
      </c>
      <c r="I68" s="241">
        <v>2.0</v>
      </c>
      <c r="J68" s="280">
        <v>45300.0</v>
      </c>
      <c r="K68" s="292">
        <v>45627.0</v>
      </c>
      <c r="L68" s="282" t="s">
        <v>482</v>
      </c>
    </row>
    <row r="69" ht="71.25" customHeight="1">
      <c r="A69" s="12"/>
      <c r="B69" s="237" t="s">
        <v>63</v>
      </c>
      <c r="C69" s="12"/>
      <c r="D69" s="73" t="s">
        <v>483</v>
      </c>
      <c r="E69" s="239">
        <f>'AUTOEVALUACIÓN'!P75/4</f>
        <v>0.75</v>
      </c>
      <c r="F69" s="240">
        <v>1.0</v>
      </c>
      <c r="G69" s="73" t="s">
        <v>484</v>
      </c>
      <c r="H69" s="279" t="s">
        <v>485</v>
      </c>
      <c r="I69" s="283">
        <v>1.0</v>
      </c>
      <c r="J69" s="280">
        <v>45300.0</v>
      </c>
      <c r="K69" s="292">
        <v>45627.0</v>
      </c>
      <c r="L69" s="282" t="s">
        <v>486</v>
      </c>
    </row>
    <row r="70" ht="127.5" customHeight="1">
      <c r="A70" s="12"/>
      <c r="B70" s="237" t="s">
        <v>64</v>
      </c>
      <c r="C70" s="12"/>
      <c r="D70" s="274" t="s">
        <v>487</v>
      </c>
      <c r="E70" s="239">
        <f>'AUTOEVALUACIÓN'!P76/4</f>
        <v>0.5</v>
      </c>
      <c r="F70" s="240">
        <v>1.0</v>
      </c>
      <c r="G70" s="73" t="s">
        <v>488</v>
      </c>
      <c r="H70" s="279" t="s">
        <v>489</v>
      </c>
      <c r="I70" s="241">
        <v>3.0</v>
      </c>
      <c r="J70" s="280">
        <v>45300.0</v>
      </c>
      <c r="K70" s="292">
        <v>45627.0</v>
      </c>
      <c r="L70" s="282" t="s">
        <v>490</v>
      </c>
    </row>
    <row r="71" ht="81.75" customHeight="1">
      <c r="A71" s="8"/>
      <c r="B71" s="237" t="s">
        <v>65</v>
      </c>
      <c r="C71" s="8"/>
      <c r="D71" s="73" t="s">
        <v>491</v>
      </c>
      <c r="E71" s="239">
        <f>'AUTOEVALUACIÓN'!P77/4</f>
        <v>0.75</v>
      </c>
      <c r="F71" s="240">
        <v>1.0</v>
      </c>
      <c r="G71" s="73" t="s">
        <v>492</v>
      </c>
      <c r="H71" s="286" t="s">
        <v>493</v>
      </c>
      <c r="I71" s="241">
        <v>1.0</v>
      </c>
      <c r="J71" s="280">
        <v>45300.0</v>
      </c>
      <c r="K71" s="292">
        <v>45627.0</v>
      </c>
      <c r="L71" s="297" t="s">
        <v>494</v>
      </c>
    </row>
    <row r="72" ht="19.5" customHeight="1">
      <c r="A72" s="245" t="s">
        <v>10</v>
      </c>
      <c r="B72" s="245">
        <f t="shared" ref="B72:D72" si="28">COUNTA(B68:B71)</f>
        <v>4</v>
      </c>
      <c r="C72" s="245">
        <f t="shared" si="28"/>
        <v>1</v>
      </c>
      <c r="D72" s="245">
        <f t="shared" si="28"/>
        <v>4</v>
      </c>
      <c r="E72" s="246">
        <f t="shared" ref="E72:F72" si="29">SUM(E68:E71)/4</f>
        <v>0.6875</v>
      </c>
      <c r="F72" s="247">
        <f t="shared" si="29"/>
        <v>1</v>
      </c>
      <c r="G72" s="245">
        <f t="shared" ref="G72:H72" si="30">COUNTA(G68:G71)</f>
        <v>4</v>
      </c>
      <c r="H72" s="250">
        <f t="shared" si="30"/>
        <v>4</v>
      </c>
      <c r="I72" s="248">
        <f>SUM(I68:I71)</f>
        <v>7</v>
      </c>
      <c r="J72" s="287"/>
      <c r="K72" s="288"/>
      <c r="L72" s="289"/>
      <c r="M72" s="290"/>
      <c r="N72" s="290"/>
      <c r="O72" s="290"/>
      <c r="P72" s="290"/>
      <c r="Q72" s="290"/>
      <c r="R72" s="290"/>
      <c r="S72" s="290"/>
      <c r="T72" s="290"/>
      <c r="U72" s="290"/>
      <c r="V72" s="290"/>
      <c r="W72" s="290"/>
      <c r="X72" s="290"/>
      <c r="Y72" s="290"/>
      <c r="Z72" s="290"/>
    </row>
    <row r="73" ht="76.5" customHeight="1">
      <c r="A73" s="270" t="s">
        <v>66</v>
      </c>
      <c r="B73" s="299" t="s">
        <v>196</v>
      </c>
      <c r="C73" s="238" t="s">
        <v>495</v>
      </c>
      <c r="D73" s="73" t="s">
        <v>496</v>
      </c>
      <c r="E73" s="239">
        <f>'AUTOEVALUACIÓN'!P80/4</f>
        <v>1</v>
      </c>
      <c r="F73" s="240">
        <v>0.5</v>
      </c>
      <c r="G73" s="73" t="s">
        <v>497</v>
      </c>
      <c r="H73" s="300" t="s">
        <v>498</v>
      </c>
      <c r="I73" s="241">
        <v>2.0</v>
      </c>
      <c r="J73" s="301">
        <v>45244.0</v>
      </c>
      <c r="K73" s="302">
        <v>45255.0</v>
      </c>
      <c r="L73" s="297" t="s">
        <v>499</v>
      </c>
    </row>
    <row r="74" ht="94.5" customHeight="1">
      <c r="A74" s="12"/>
      <c r="B74" s="299" t="s">
        <v>198</v>
      </c>
      <c r="C74" s="12"/>
      <c r="D74" s="73" t="s">
        <v>500</v>
      </c>
      <c r="E74" s="239">
        <f>'AUTOEVALUACIÓN'!P81/4</f>
        <v>0.5</v>
      </c>
      <c r="F74" s="240">
        <v>0.75</v>
      </c>
      <c r="G74" s="73" t="s">
        <v>501</v>
      </c>
      <c r="H74" s="286" t="s">
        <v>502</v>
      </c>
      <c r="I74" s="241">
        <v>2.0</v>
      </c>
      <c r="J74" s="301">
        <v>45258.0</v>
      </c>
      <c r="K74" s="302">
        <v>45262.0</v>
      </c>
      <c r="L74" s="297" t="s">
        <v>503</v>
      </c>
    </row>
    <row r="75" ht="79.5" customHeight="1">
      <c r="A75" s="12"/>
      <c r="B75" s="299" t="s">
        <v>69</v>
      </c>
      <c r="C75" s="12"/>
      <c r="D75" s="73" t="s">
        <v>504</v>
      </c>
      <c r="E75" s="239">
        <f>'AUTOEVALUACIÓN'!P82/4</f>
        <v>0.75</v>
      </c>
      <c r="F75" s="240">
        <v>0.75</v>
      </c>
      <c r="G75" s="73" t="s">
        <v>505</v>
      </c>
      <c r="H75" s="286" t="s">
        <v>506</v>
      </c>
      <c r="I75" s="241">
        <v>2.0</v>
      </c>
      <c r="J75" s="293">
        <v>44935.0</v>
      </c>
      <c r="K75" s="303">
        <v>45244.0</v>
      </c>
      <c r="L75" s="297" t="s">
        <v>507</v>
      </c>
    </row>
    <row r="76" ht="104.25" customHeight="1">
      <c r="A76" s="12"/>
      <c r="B76" s="299" t="s">
        <v>70</v>
      </c>
      <c r="C76" s="12"/>
      <c r="D76" s="73" t="s">
        <v>508</v>
      </c>
      <c r="E76" s="239">
        <f>'AUTOEVALUACIÓN'!P83/4</f>
        <v>1</v>
      </c>
      <c r="F76" s="240">
        <v>1.0</v>
      </c>
      <c r="G76" s="73" t="s">
        <v>509</v>
      </c>
      <c r="H76" s="286" t="s">
        <v>510</v>
      </c>
      <c r="I76" s="241">
        <v>3.0</v>
      </c>
      <c r="J76" s="301">
        <v>45251.0</v>
      </c>
      <c r="K76" s="302">
        <v>45255.0</v>
      </c>
      <c r="L76" s="297" t="s">
        <v>511</v>
      </c>
    </row>
    <row r="77" ht="118.5" customHeight="1">
      <c r="A77" s="12"/>
      <c r="B77" s="299" t="s">
        <v>202</v>
      </c>
      <c r="C77" s="12"/>
      <c r="D77" s="73" t="s">
        <v>512</v>
      </c>
      <c r="E77" s="239">
        <f>'AUTOEVALUACIÓN'!P84/4</f>
        <v>0.75</v>
      </c>
      <c r="F77" s="240">
        <v>1.0</v>
      </c>
      <c r="G77" s="73" t="s">
        <v>513</v>
      </c>
      <c r="H77" s="286" t="s">
        <v>514</v>
      </c>
      <c r="I77" s="241">
        <v>4.0</v>
      </c>
      <c r="J77" s="293">
        <v>44935.0</v>
      </c>
      <c r="K77" s="303">
        <v>45244.0</v>
      </c>
      <c r="L77" s="297" t="s">
        <v>515</v>
      </c>
    </row>
    <row r="78" ht="162.0" customHeight="1">
      <c r="A78" s="8"/>
      <c r="B78" s="237" t="s">
        <v>72</v>
      </c>
      <c r="C78" s="8"/>
      <c r="D78" s="73" t="s">
        <v>516</v>
      </c>
      <c r="E78" s="239">
        <f>'AUTOEVALUACIÓN'!P85/4</f>
        <v>0.75</v>
      </c>
      <c r="F78" s="240">
        <v>0.75</v>
      </c>
      <c r="G78" s="73" t="s">
        <v>517</v>
      </c>
      <c r="H78" s="286" t="s">
        <v>518</v>
      </c>
      <c r="I78" s="241">
        <v>2.0</v>
      </c>
      <c r="J78" s="293">
        <v>44935.0</v>
      </c>
      <c r="K78" s="303">
        <v>45244.0</v>
      </c>
      <c r="L78" s="297" t="s">
        <v>519</v>
      </c>
    </row>
    <row r="79" ht="19.5" customHeight="1">
      <c r="A79" s="304" t="s">
        <v>10</v>
      </c>
      <c r="B79" s="245">
        <f t="shared" ref="B79:D79" si="31">COUNTA(B73:B78)</f>
        <v>6</v>
      </c>
      <c r="C79" s="245">
        <f t="shared" si="31"/>
        <v>1</v>
      </c>
      <c r="D79" s="245">
        <f t="shared" si="31"/>
        <v>6</v>
      </c>
      <c r="E79" s="246">
        <f t="shared" ref="E79:F79" si="32">SUM(E73:E78)/6</f>
        <v>0.7916666667</v>
      </c>
      <c r="F79" s="247">
        <f t="shared" si="32"/>
        <v>0.7916666667</v>
      </c>
      <c r="G79" s="245">
        <f t="shared" ref="G79:H79" si="33">COUNTA(G73:G78)</f>
        <v>6</v>
      </c>
      <c r="H79" s="245">
        <f t="shared" si="33"/>
        <v>6</v>
      </c>
      <c r="I79" s="248">
        <f>SUM(I73:I78)</f>
        <v>15</v>
      </c>
      <c r="J79" s="305"/>
      <c r="K79" s="305"/>
      <c r="L79" s="245"/>
      <c r="M79" s="255"/>
      <c r="N79" s="255"/>
      <c r="O79" s="255"/>
      <c r="P79" s="255"/>
      <c r="Q79" s="255"/>
      <c r="R79" s="255"/>
      <c r="S79" s="255"/>
      <c r="T79" s="255"/>
      <c r="U79" s="255"/>
      <c r="V79" s="255"/>
      <c r="W79" s="255"/>
      <c r="X79" s="255"/>
      <c r="Y79" s="255"/>
      <c r="Z79" s="255"/>
    </row>
    <row r="80" ht="15.75" customHeight="1">
      <c r="A80" s="304"/>
      <c r="B80" s="245">
        <f t="shared" ref="B80:D80" si="34">SUM(B79+B72+B67+B62)</f>
        <v>19</v>
      </c>
      <c r="C80" s="245">
        <f t="shared" si="34"/>
        <v>8</v>
      </c>
      <c r="D80" s="245">
        <f t="shared" si="34"/>
        <v>19</v>
      </c>
      <c r="E80" s="246">
        <f t="shared" ref="E80:F80" si="35">SUM(E79+E72+E67+E62)/4</f>
        <v>0.7116666667</v>
      </c>
      <c r="F80" s="247">
        <f t="shared" si="35"/>
        <v>0.8629166667</v>
      </c>
      <c r="G80" s="245">
        <f t="shared" ref="G80:I80" si="36">SUM(G79+G72+G67+G62)</f>
        <v>19</v>
      </c>
      <c r="H80" s="245">
        <f t="shared" si="36"/>
        <v>18</v>
      </c>
      <c r="I80" s="248">
        <f t="shared" si="36"/>
        <v>43</v>
      </c>
      <c r="J80" s="245"/>
      <c r="K80" s="245"/>
      <c r="L80" s="245"/>
      <c r="M80" s="255"/>
      <c r="N80" s="255"/>
      <c r="O80" s="255"/>
      <c r="P80" s="255"/>
      <c r="Q80" s="255"/>
      <c r="R80" s="255"/>
      <c r="S80" s="255"/>
      <c r="T80" s="255"/>
      <c r="U80" s="255"/>
      <c r="V80" s="255"/>
      <c r="W80" s="255"/>
      <c r="X80" s="255"/>
      <c r="Y80" s="255"/>
      <c r="Z80" s="255"/>
    </row>
    <row r="81" ht="15.75" customHeight="1">
      <c r="A81" s="263"/>
      <c r="B81" s="264"/>
      <c r="C81" s="265"/>
      <c r="D81" s="266"/>
      <c r="E81" s="266"/>
      <c r="F81" s="266"/>
      <c r="G81" s="266"/>
      <c r="H81" s="267"/>
      <c r="I81" s="266"/>
      <c r="J81" s="266"/>
      <c r="K81" s="266"/>
      <c r="L81" s="268"/>
    </row>
    <row r="82" ht="15.75" customHeight="1">
      <c r="A82" s="263"/>
      <c r="B82" s="264"/>
      <c r="C82" s="265"/>
      <c r="D82" s="266"/>
      <c r="E82" s="266"/>
      <c r="F82" s="266"/>
      <c r="G82" s="266"/>
      <c r="H82" s="267"/>
      <c r="I82" s="266"/>
      <c r="J82" s="266"/>
      <c r="K82" s="266"/>
      <c r="L82" s="268"/>
    </row>
    <row r="83" ht="15.75" customHeight="1">
      <c r="A83" s="263"/>
      <c r="B83" s="264"/>
      <c r="C83" s="265"/>
      <c r="D83" s="266"/>
      <c r="E83" s="266"/>
      <c r="F83" s="266"/>
      <c r="G83" s="266"/>
      <c r="H83" s="267"/>
      <c r="I83" s="266"/>
      <c r="J83" s="266"/>
      <c r="K83" s="266"/>
      <c r="L83" s="268"/>
    </row>
    <row r="84" ht="15.75" customHeight="1">
      <c r="A84" s="263"/>
      <c r="B84" s="264"/>
      <c r="C84" s="265"/>
      <c r="D84" s="266"/>
      <c r="E84" s="266"/>
      <c r="F84" s="266"/>
      <c r="G84" s="266"/>
      <c r="H84" s="267"/>
      <c r="I84" s="266"/>
      <c r="J84" s="266"/>
      <c r="K84" s="266"/>
      <c r="L84" s="268"/>
    </row>
    <row r="85" ht="15.75" customHeight="1">
      <c r="A85" s="263"/>
      <c r="B85" s="264"/>
      <c r="C85" s="265"/>
      <c r="D85" s="266"/>
      <c r="E85" s="266"/>
      <c r="F85" s="266"/>
      <c r="G85" s="266"/>
      <c r="H85" s="267"/>
      <c r="I85" s="266"/>
      <c r="J85" s="266"/>
      <c r="K85" s="266"/>
      <c r="L85" s="268"/>
    </row>
    <row r="86" ht="15.75" customHeight="1">
      <c r="A86" s="263"/>
      <c r="B86" s="264"/>
      <c r="C86" s="265"/>
      <c r="D86" s="266"/>
      <c r="E86" s="266"/>
      <c r="F86" s="266"/>
      <c r="G86" s="266"/>
      <c r="H86" s="267"/>
      <c r="I86" s="266"/>
      <c r="J86" s="266"/>
      <c r="K86" s="266"/>
      <c r="L86" s="268"/>
    </row>
    <row r="87" ht="15.75" customHeight="1">
      <c r="A87" s="229" t="str">
        <f t="shared" ref="A87:A88" si="37">A1</f>
        <v>COLEGIO VÍCTOR FÉLIX GÓMEZ NOVA</v>
      </c>
      <c r="B87" s="36"/>
      <c r="C87" s="36"/>
      <c r="D87" s="36"/>
      <c r="E87" s="36"/>
      <c r="F87" s="36"/>
      <c r="G87" s="36"/>
      <c r="H87" s="36"/>
      <c r="I87" s="36"/>
      <c r="J87" s="36"/>
      <c r="K87" s="36"/>
      <c r="L87" s="47"/>
    </row>
    <row r="88" ht="15.75" customHeight="1">
      <c r="A88" s="229" t="str">
        <f t="shared" si="37"/>
        <v>PROCESO DE AUTOEVALUACIÓN INSTITUCIONAL AÑO 2023</v>
      </c>
      <c r="B88" s="36"/>
      <c r="C88" s="36"/>
      <c r="D88" s="36"/>
      <c r="E88" s="36"/>
      <c r="F88" s="36"/>
      <c r="G88" s="36"/>
      <c r="H88" s="36"/>
      <c r="I88" s="36"/>
      <c r="J88" s="36"/>
      <c r="K88" s="36"/>
      <c r="L88" s="47"/>
    </row>
    <row r="89" ht="15.75" customHeight="1">
      <c r="A89" s="229" t="s">
        <v>520</v>
      </c>
      <c r="B89" s="36"/>
      <c r="C89" s="36"/>
      <c r="D89" s="36"/>
      <c r="E89" s="36"/>
      <c r="F89" s="36"/>
      <c r="G89" s="36"/>
      <c r="H89" s="36"/>
      <c r="I89" s="36"/>
      <c r="J89" s="36"/>
      <c r="K89" s="36"/>
      <c r="L89" s="47"/>
    </row>
    <row r="90" ht="15.75" customHeight="1">
      <c r="A90" s="230" t="s">
        <v>304</v>
      </c>
      <c r="B90" s="269" t="s">
        <v>305</v>
      </c>
      <c r="C90" s="62" t="s">
        <v>306</v>
      </c>
      <c r="D90" s="231" t="s">
        <v>307</v>
      </c>
      <c r="E90" s="36"/>
      <c r="F90" s="47"/>
      <c r="G90" s="232" t="s">
        <v>308</v>
      </c>
      <c r="H90" s="231" t="s">
        <v>309</v>
      </c>
      <c r="I90" s="47"/>
      <c r="J90" s="233" t="s">
        <v>310</v>
      </c>
      <c r="K90" s="47"/>
      <c r="L90" s="62" t="s">
        <v>311</v>
      </c>
    </row>
    <row r="91" ht="15.75" customHeight="1">
      <c r="A91" s="8"/>
      <c r="B91" s="8"/>
      <c r="C91" s="8"/>
      <c r="D91" s="232" t="s">
        <v>312</v>
      </c>
      <c r="E91" s="232" t="s">
        <v>436</v>
      </c>
      <c r="F91" s="234" t="s">
        <v>437</v>
      </c>
      <c r="G91" s="232" t="s">
        <v>312</v>
      </c>
      <c r="H91" s="232" t="s">
        <v>315</v>
      </c>
      <c r="I91" s="235" t="s">
        <v>316</v>
      </c>
      <c r="J91" s="232" t="s">
        <v>317</v>
      </c>
      <c r="K91" s="232" t="s">
        <v>318</v>
      </c>
      <c r="L91" s="8"/>
    </row>
    <row r="92" ht="127.5" customHeight="1">
      <c r="A92" s="306" t="s">
        <v>74</v>
      </c>
      <c r="B92" s="237" t="s">
        <v>75</v>
      </c>
      <c r="C92" s="238" t="s">
        <v>521</v>
      </c>
      <c r="D92" s="73" t="s">
        <v>522</v>
      </c>
      <c r="E92" s="239">
        <f>'AUTOEVALUACIÓN'!P94/4</f>
        <v>0.75</v>
      </c>
      <c r="F92" s="240">
        <v>1.0</v>
      </c>
      <c r="G92" s="73" t="s">
        <v>523</v>
      </c>
      <c r="H92" s="307" t="s">
        <v>524</v>
      </c>
      <c r="I92" s="241">
        <v>2.0</v>
      </c>
      <c r="J92" s="308">
        <v>45231.0</v>
      </c>
      <c r="K92" s="309">
        <v>45323.0</v>
      </c>
      <c r="L92" s="310" t="s">
        <v>525</v>
      </c>
    </row>
    <row r="93">
      <c r="A93" s="12"/>
      <c r="B93" s="237" t="s">
        <v>76</v>
      </c>
      <c r="C93" s="12"/>
      <c r="D93" s="73" t="s">
        <v>526</v>
      </c>
      <c r="E93" s="239">
        <f>'AUTOEVALUACIÓN'!P95/4</f>
        <v>1</v>
      </c>
      <c r="F93" s="240">
        <v>0.75</v>
      </c>
      <c r="G93" s="73" t="s">
        <v>527</v>
      </c>
      <c r="H93" s="69" t="s">
        <v>528</v>
      </c>
      <c r="I93" s="241">
        <v>4.0</v>
      </c>
      <c r="J93" s="309">
        <v>45292.0</v>
      </c>
      <c r="K93" s="309">
        <v>45597.0</v>
      </c>
      <c r="L93" s="67" t="s">
        <v>529</v>
      </c>
    </row>
    <row r="94" ht="148.5" customHeight="1">
      <c r="A94" s="8"/>
      <c r="B94" s="237" t="s">
        <v>77</v>
      </c>
      <c r="C94" s="8"/>
      <c r="D94" s="73" t="s">
        <v>530</v>
      </c>
      <c r="E94" s="239">
        <f>'AUTOEVALUACIÓN'!P96/4</f>
        <v>1</v>
      </c>
      <c r="F94" s="240">
        <v>1.0</v>
      </c>
      <c r="G94" s="73" t="s">
        <v>531</v>
      </c>
      <c r="H94" s="67" t="s">
        <v>532</v>
      </c>
      <c r="I94" s="241">
        <v>4.0</v>
      </c>
      <c r="J94" s="311">
        <v>45292.0</v>
      </c>
      <c r="K94" s="311">
        <v>45566.0</v>
      </c>
      <c r="L94" s="312" t="s">
        <v>533</v>
      </c>
    </row>
    <row r="95" ht="19.5" customHeight="1">
      <c r="A95" s="245" t="s">
        <v>10</v>
      </c>
      <c r="B95" s="245">
        <f t="shared" ref="B95:D95" si="38">COUNTA(B92:B94)</f>
        <v>3</v>
      </c>
      <c r="C95" s="245">
        <f t="shared" si="38"/>
        <v>1</v>
      </c>
      <c r="D95" s="245">
        <f t="shared" si="38"/>
        <v>3</v>
      </c>
      <c r="E95" s="246">
        <f t="shared" ref="E95:F95" si="39">SUM(E92:E94)/3</f>
        <v>0.9166666667</v>
      </c>
      <c r="F95" s="247">
        <f t="shared" si="39"/>
        <v>0.9166666667</v>
      </c>
      <c r="G95" s="245">
        <f t="shared" ref="G95:H95" si="40">COUNTA(G92:G94)</f>
        <v>3</v>
      </c>
      <c r="H95" s="245">
        <f t="shared" si="40"/>
        <v>3</v>
      </c>
      <c r="I95" s="248">
        <f>SUM(I92:I94)</f>
        <v>10</v>
      </c>
      <c r="J95" s="313"/>
      <c r="K95" s="313"/>
      <c r="L95" s="87"/>
      <c r="M95" s="255"/>
      <c r="N95" s="255"/>
      <c r="O95" s="255"/>
      <c r="P95" s="255"/>
      <c r="Q95" s="255"/>
      <c r="R95" s="255"/>
      <c r="S95" s="255"/>
      <c r="T95" s="255"/>
      <c r="U95" s="255"/>
      <c r="V95" s="255"/>
      <c r="W95" s="255"/>
      <c r="X95" s="255"/>
      <c r="Y95" s="255"/>
      <c r="Z95" s="255"/>
    </row>
    <row r="96" ht="63.75" customHeight="1">
      <c r="A96" s="306" t="s">
        <v>78</v>
      </c>
      <c r="B96" s="237" t="s">
        <v>208</v>
      </c>
      <c r="C96" s="238" t="s">
        <v>534</v>
      </c>
      <c r="D96" s="73" t="s">
        <v>535</v>
      </c>
      <c r="E96" s="239">
        <f>'AUTOEVALUACIÓN'!P99/4</f>
        <v>0.25</v>
      </c>
      <c r="F96" s="240">
        <v>1.0</v>
      </c>
      <c r="G96" s="73" t="s">
        <v>536</v>
      </c>
      <c r="H96" s="67" t="s">
        <v>537</v>
      </c>
      <c r="I96" s="241">
        <v>4.0</v>
      </c>
      <c r="J96" s="314">
        <v>45231.0</v>
      </c>
      <c r="K96" s="309">
        <v>45292.0</v>
      </c>
      <c r="L96" s="310"/>
    </row>
    <row r="97" ht="76.5" customHeight="1">
      <c r="A97" s="12"/>
      <c r="B97" s="237" t="s">
        <v>210</v>
      </c>
      <c r="C97" s="12"/>
      <c r="D97" s="73" t="s">
        <v>538</v>
      </c>
      <c r="E97" s="239">
        <f>'AUTOEVALUACIÓN'!P100/4</f>
        <v>0.25</v>
      </c>
      <c r="F97" s="240">
        <v>0.75</v>
      </c>
      <c r="G97" s="73" t="s">
        <v>539</v>
      </c>
      <c r="H97" s="67" t="s">
        <v>540</v>
      </c>
      <c r="I97" s="241">
        <v>4.0</v>
      </c>
      <c r="J97" s="309">
        <v>45231.0</v>
      </c>
      <c r="K97" s="309">
        <v>45292.0</v>
      </c>
      <c r="L97" s="310"/>
    </row>
    <row r="98" ht="101.25" customHeight="1">
      <c r="A98" s="12"/>
      <c r="B98" s="237" t="s">
        <v>212</v>
      </c>
      <c r="C98" s="12"/>
      <c r="D98" s="73" t="s">
        <v>541</v>
      </c>
      <c r="E98" s="239">
        <f>'AUTOEVALUACIÓN'!P101/4</f>
        <v>0.25</v>
      </c>
      <c r="F98" s="240">
        <v>0.75</v>
      </c>
      <c r="G98" s="73" t="s">
        <v>542</v>
      </c>
      <c r="H98" s="69" t="s">
        <v>543</v>
      </c>
      <c r="I98" s="241">
        <v>4.0</v>
      </c>
      <c r="J98" s="309">
        <v>45231.0</v>
      </c>
      <c r="K98" s="309">
        <v>45292.0</v>
      </c>
      <c r="L98" s="67" t="s">
        <v>544</v>
      </c>
    </row>
    <row r="99">
      <c r="A99" s="12"/>
      <c r="B99" s="237" t="s">
        <v>214</v>
      </c>
      <c r="C99" s="12"/>
      <c r="D99" s="73" t="s">
        <v>545</v>
      </c>
      <c r="E99" s="239">
        <f>'AUTOEVALUACIÓN'!P102/4</f>
        <v>0.25</v>
      </c>
      <c r="F99" s="240">
        <v>1.0</v>
      </c>
      <c r="G99" s="73" t="s">
        <v>546</v>
      </c>
      <c r="H99" s="69" t="s">
        <v>547</v>
      </c>
      <c r="I99" s="241">
        <v>4.0</v>
      </c>
      <c r="J99" s="309">
        <v>45231.0</v>
      </c>
      <c r="K99" s="309">
        <v>45597.0</v>
      </c>
      <c r="L99" s="310" t="s">
        <v>548</v>
      </c>
    </row>
    <row r="100">
      <c r="A100" s="12"/>
      <c r="B100" s="237" t="s">
        <v>83</v>
      </c>
      <c r="C100" s="12"/>
      <c r="D100" s="73" t="s">
        <v>549</v>
      </c>
      <c r="E100" s="239">
        <f>'AUTOEVALUACIÓN'!P103/4</f>
        <v>0.5</v>
      </c>
      <c r="F100" s="240">
        <v>1.0</v>
      </c>
      <c r="G100" s="73" t="s">
        <v>550</v>
      </c>
      <c r="H100" s="69" t="s">
        <v>551</v>
      </c>
      <c r="I100" s="241">
        <v>4.0</v>
      </c>
      <c r="J100" s="309">
        <v>45292.0</v>
      </c>
      <c r="K100" s="309">
        <v>45597.0</v>
      </c>
      <c r="L100" s="310" t="s">
        <v>548</v>
      </c>
    </row>
    <row r="101">
      <c r="A101" s="12"/>
      <c r="B101" s="237" t="s">
        <v>217</v>
      </c>
      <c r="C101" s="12"/>
      <c r="D101" s="73" t="s">
        <v>552</v>
      </c>
      <c r="E101" s="239">
        <f>'AUTOEVALUACIÓN'!P104/4</f>
        <v>0.25</v>
      </c>
      <c r="F101" s="240">
        <v>1.0</v>
      </c>
      <c r="G101" s="274" t="s">
        <v>553</v>
      </c>
      <c r="H101" s="69" t="s">
        <v>554</v>
      </c>
      <c r="I101" s="241">
        <v>4.0</v>
      </c>
      <c r="J101" s="309">
        <v>45292.0</v>
      </c>
      <c r="K101" s="309">
        <v>45597.0</v>
      </c>
      <c r="L101" s="310" t="s">
        <v>555</v>
      </c>
    </row>
    <row r="102" ht="109.5" customHeight="1">
      <c r="A102" s="8"/>
      <c r="B102" s="237" t="s">
        <v>85</v>
      </c>
      <c r="C102" s="8"/>
      <c r="D102" s="73" t="s">
        <v>556</v>
      </c>
      <c r="E102" s="239">
        <f>'AUTOEVALUACIÓN'!P105/4</f>
        <v>0.75</v>
      </c>
      <c r="F102" s="240">
        <v>1.0</v>
      </c>
      <c r="G102" s="73" t="s">
        <v>557</v>
      </c>
      <c r="H102" s="69" t="s">
        <v>558</v>
      </c>
      <c r="I102" s="241">
        <v>4.0</v>
      </c>
      <c r="J102" s="309">
        <v>45292.0</v>
      </c>
      <c r="K102" s="309">
        <v>45597.0</v>
      </c>
      <c r="L102" s="310" t="s">
        <v>559</v>
      </c>
    </row>
    <row r="103" ht="19.5" customHeight="1">
      <c r="A103" s="245" t="s">
        <v>10</v>
      </c>
      <c r="B103" s="245">
        <f t="shared" ref="B103:D103" si="41">COUNTA(B96:B102)</f>
        <v>7</v>
      </c>
      <c r="C103" s="245">
        <f t="shared" si="41"/>
        <v>1</v>
      </c>
      <c r="D103" s="245">
        <f t="shared" si="41"/>
        <v>7</v>
      </c>
      <c r="E103" s="246">
        <f t="shared" ref="E103:F103" si="42">SUM(E96:E102)/7</f>
        <v>0.3571428571</v>
      </c>
      <c r="F103" s="247">
        <f t="shared" si="42"/>
        <v>0.9285714286</v>
      </c>
      <c r="G103" s="245">
        <f t="shared" ref="G103:H103" si="43">COUNTA(G96:G102)</f>
        <v>7</v>
      </c>
      <c r="H103" s="245">
        <f t="shared" si="43"/>
        <v>7</v>
      </c>
      <c r="I103" s="248">
        <f>SUM(I96:I102)</f>
        <v>28</v>
      </c>
      <c r="J103" s="305"/>
      <c r="K103" s="305"/>
      <c r="L103" s="245"/>
      <c r="M103" s="290"/>
      <c r="N103" s="290"/>
      <c r="O103" s="290"/>
      <c r="P103" s="290"/>
      <c r="Q103" s="290"/>
      <c r="R103" s="290"/>
      <c r="S103" s="290"/>
      <c r="T103" s="290"/>
      <c r="U103" s="290"/>
      <c r="V103" s="290"/>
      <c r="W103" s="290"/>
      <c r="X103" s="290"/>
      <c r="Y103" s="290"/>
      <c r="Z103" s="290"/>
    </row>
    <row r="104" ht="89.25" customHeight="1">
      <c r="A104" s="306" t="s">
        <v>86</v>
      </c>
      <c r="B104" s="237" t="s">
        <v>220</v>
      </c>
      <c r="C104" s="238" t="s">
        <v>560</v>
      </c>
      <c r="D104" s="73" t="s">
        <v>561</v>
      </c>
      <c r="E104" s="239">
        <f>'AUTOEVALUACIÓN'!P108/4</f>
        <v>0.25</v>
      </c>
      <c r="F104" s="240">
        <v>0.75</v>
      </c>
      <c r="G104" s="73" t="s">
        <v>562</v>
      </c>
      <c r="H104" s="67" t="s">
        <v>563</v>
      </c>
      <c r="I104" s="241">
        <v>4.0</v>
      </c>
      <c r="J104" s="309">
        <v>45292.0</v>
      </c>
      <c r="K104" s="309">
        <v>45597.0</v>
      </c>
      <c r="L104" s="310"/>
    </row>
    <row r="105" ht="127.5" customHeight="1">
      <c r="A105" s="8"/>
      <c r="B105" s="237" t="s">
        <v>222</v>
      </c>
      <c r="C105" s="8"/>
      <c r="D105" s="73" t="s">
        <v>564</v>
      </c>
      <c r="E105" s="239">
        <f>'AUTOEVALUACIÓN'!P109/4</f>
        <v>1</v>
      </c>
      <c r="F105" s="273">
        <v>1.0</v>
      </c>
      <c r="G105" s="73" t="s">
        <v>565</v>
      </c>
      <c r="H105" s="69" t="s">
        <v>566</v>
      </c>
      <c r="I105" s="241">
        <v>4.0</v>
      </c>
      <c r="J105" s="309">
        <v>45292.0</v>
      </c>
      <c r="K105" s="309">
        <v>45597.0</v>
      </c>
      <c r="L105" s="67" t="s">
        <v>567</v>
      </c>
    </row>
    <row r="106" ht="15.75" customHeight="1">
      <c r="A106" s="245" t="s">
        <v>10</v>
      </c>
      <c r="B106" s="253">
        <f t="shared" ref="B106:D106" si="44">COUNTA(B104:B105)</f>
        <v>2</v>
      </c>
      <c r="C106" s="253">
        <f t="shared" si="44"/>
        <v>1</v>
      </c>
      <c r="D106" s="253">
        <f t="shared" si="44"/>
        <v>2</v>
      </c>
      <c r="E106" s="246">
        <f t="shared" ref="E106:F106" si="45">SUM(E104:E105)/2</f>
        <v>0.625</v>
      </c>
      <c r="F106" s="247">
        <f t="shared" si="45"/>
        <v>0.875</v>
      </c>
      <c r="G106" s="253">
        <f t="shared" ref="G106:H106" si="46">COUNTA(G104:G105)</f>
        <v>2</v>
      </c>
      <c r="H106" s="245">
        <f t="shared" si="46"/>
        <v>2</v>
      </c>
      <c r="I106" s="248">
        <f>SUM(I104:I105)</f>
        <v>8</v>
      </c>
      <c r="J106" s="315"/>
      <c r="K106" s="315"/>
      <c r="L106" s="245"/>
      <c r="M106" s="260"/>
      <c r="N106" s="260"/>
      <c r="O106" s="260"/>
      <c r="P106" s="260"/>
      <c r="Q106" s="260"/>
      <c r="R106" s="260"/>
      <c r="S106" s="260"/>
      <c r="T106" s="260"/>
      <c r="U106" s="260"/>
      <c r="V106" s="260"/>
      <c r="W106" s="260"/>
      <c r="X106" s="260"/>
      <c r="Y106" s="260"/>
      <c r="Z106" s="260"/>
    </row>
    <row r="107" ht="102.0" customHeight="1">
      <c r="A107" s="306" t="s">
        <v>89</v>
      </c>
      <c r="B107" s="237" t="s">
        <v>90</v>
      </c>
      <c r="C107" s="238" t="s">
        <v>568</v>
      </c>
      <c r="D107" s="73" t="s">
        <v>569</v>
      </c>
      <c r="E107" s="239">
        <f>'AUTOEVALUACIÓN'!P112/4</f>
        <v>1</v>
      </c>
      <c r="F107" s="240">
        <v>1.0</v>
      </c>
      <c r="G107" s="73" t="s">
        <v>570</v>
      </c>
      <c r="H107" s="67" t="s">
        <v>571</v>
      </c>
      <c r="I107" s="241">
        <v>4.0</v>
      </c>
      <c r="J107" s="309">
        <v>45292.0</v>
      </c>
      <c r="K107" s="309">
        <v>45597.0</v>
      </c>
      <c r="L107" s="310" t="s">
        <v>572</v>
      </c>
    </row>
    <row r="108" ht="15.75" customHeight="1">
      <c r="A108" s="12"/>
      <c r="B108" s="237" t="s">
        <v>91</v>
      </c>
      <c r="C108" s="12"/>
      <c r="D108" s="73" t="s">
        <v>573</v>
      </c>
      <c r="E108" s="239">
        <f>'AUTOEVALUACIÓN'!P113/4</f>
        <v>1</v>
      </c>
      <c r="F108" s="240">
        <v>1.0</v>
      </c>
      <c r="G108" s="73" t="s">
        <v>574</v>
      </c>
      <c r="H108" s="67" t="s">
        <v>575</v>
      </c>
      <c r="I108" s="241">
        <v>4.0</v>
      </c>
      <c r="J108" s="309">
        <v>45292.0</v>
      </c>
      <c r="K108" s="309">
        <v>45597.0</v>
      </c>
      <c r="L108" s="310"/>
    </row>
    <row r="109" ht="97.5" customHeight="1">
      <c r="A109" s="12"/>
      <c r="B109" s="237" t="s">
        <v>92</v>
      </c>
      <c r="C109" s="12"/>
      <c r="D109" s="73" t="s">
        <v>576</v>
      </c>
      <c r="E109" s="239">
        <f>'AUTOEVALUACIÓN'!P114/4</f>
        <v>0.75</v>
      </c>
      <c r="F109" s="273">
        <v>1.0</v>
      </c>
      <c r="G109" s="73" t="s">
        <v>577</v>
      </c>
      <c r="H109" s="69" t="s">
        <v>578</v>
      </c>
      <c r="I109" s="241">
        <v>4.0</v>
      </c>
      <c r="J109" s="309">
        <v>45292.0</v>
      </c>
      <c r="K109" s="309">
        <v>45597.0</v>
      </c>
      <c r="L109" s="310"/>
    </row>
    <row r="110" ht="48.0" customHeight="1">
      <c r="A110" s="12"/>
      <c r="B110" s="237" t="s">
        <v>93</v>
      </c>
      <c r="C110" s="12"/>
      <c r="D110" s="73" t="s">
        <v>579</v>
      </c>
      <c r="E110" s="239">
        <f>'AUTOEVALUACIÓN'!P115/4</f>
        <v>1</v>
      </c>
      <c r="F110" s="240">
        <v>1.0</v>
      </c>
      <c r="G110" s="73" t="s">
        <v>580</v>
      </c>
      <c r="H110" s="69" t="s">
        <v>581</v>
      </c>
      <c r="I110" s="241">
        <v>4.0</v>
      </c>
      <c r="J110" s="309">
        <v>45260.0</v>
      </c>
      <c r="K110" s="309">
        <v>45292.0</v>
      </c>
      <c r="L110" s="310"/>
    </row>
    <row r="111" ht="15.75" customHeight="1">
      <c r="A111" s="12"/>
      <c r="B111" s="237" t="s">
        <v>228</v>
      </c>
      <c r="C111" s="12"/>
      <c r="D111" s="73" t="s">
        <v>582</v>
      </c>
      <c r="E111" s="239">
        <f>'AUTOEVALUACIÓN'!P116/4</f>
        <v>0.75</v>
      </c>
      <c r="F111" s="240">
        <v>1.0</v>
      </c>
      <c r="G111" s="73" t="s">
        <v>583</v>
      </c>
      <c r="H111" s="67" t="s">
        <v>584</v>
      </c>
      <c r="I111" s="241">
        <v>4.0</v>
      </c>
      <c r="J111" s="309">
        <v>45292.0</v>
      </c>
      <c r="K111" s="316">
        <v>45597.0</v>
      </c>
      <c r="L111" s="310" t="s">
        <v>585</v>
      </c>
    </row>
    <row r="112" ht="140.25" customHeight="1">
      <c r="A112" s="12"/>
      <c r="B112" s="237" t="s">
        <v>95</v>
      </c>
      <c r="C112" s="12"/>
      <c r="D112" s="73" t="s">
        <v>586</v>
      </c>
      <c r="E112" s="239">
        <f>'AUTOEVALUACIÓN'!P117/4</f>
        <v>1</v>
      </c>
      <c r="F112" s="240">
        <v>1.0</v>
      </c>
      <c r="G112" s="73" t="s">
        <v>587</v>
      </c>
      <c r="H112" s="69" t="s">
        <v>588</v>
      </c>
      <c r="I112" s="241">
        <v>4.0</v>
      </c>
      <c r="J112" s="309">
        <v>45292.0</v>
      </c>
      <c r="K112" s="309">
        <v>45597.0</v>
      </c>
      <c r="L112" s="310" t="s">
        <v>548</v>
      </c>
    </row>
    <row r="113" ht="63.75" customHeight="1">
      <c r="A113" s="12"/>
      <c r="B113" s="237" t="s">
        <v>96</v>
      </c>
      <c r="C113" s="12"/>
      <c r="D113" s="73" t="s">
        <v>589</v>
      </c>
      <c r="E113" s="239">
        <f>'AUTOEVALUACIÓN'!P118/4</f>
        <v>0.5</v>
      </c>
      <c r="F113" s="273">
        <v>1.0</v>
      </c>
      <c r="G113" s="73" t="s">
        <v>590</v>
      </c>
      <c r="H113" s="67" t="s">
        <v>591</v>
      </c>
      <c r="I113" s="241">
        <v>4.0</v>
      </c>
      <c r="J113" s="309">
        <v>45292.0</v>
      </c>
      <c r="K113" s="316">
        <v>45597.0</v>
      </c>
      <c r="L113" s="310" t="s">
        <v>548</v>
      </c>
    </row>
    <row r="114" ht="102.0" customHeight="1">
      <c r="A114" s="12"/>
      <c r="B114" s="237" t="s">
        <v>97</v>
      </c>
      <c r="C114" s="12"/>
      <c r="D114" s="73" t="s">
        <v>592</v>
      </c>
      <c r="E114" s="239">
        <f>'AUTOEVALUACIÓN'!P119/4</f>
        <v>0.25</v>
      </c>
      <c r="F114" s="240">
        <v>0.5</v>
      </c>
      <c r="G114" s="73" t="s">
        <v>593</v>
      </c>
      <c r="H114" s="67" t="s">
        <v>594</v>
      </c>
      <c r="I114" s="241">
        <v>4.0</v>
      </c>
      <c r="J114" s="309">
        <v>45292.0</v>
      </c>
      <c r="K114" s="309">
        <v>45597.0</v>
      </c>
      <c r="L114" s="310" t="s">
        <v>595</v>
      </c>
    </row>
    <row r="115" ht="102.0" customHeight="1">
      <c r="A115" s="12"/>
      <c r="B115" s="237" t="s">
        <v>233</v>
      </c>
      <c r="C115" s="12"/>
      <c r="D115" s="73" t="s">
        <v>596</v>
      </c>
      <c r="E115" s="239">
        <f>'AUTOEVALUACIÓN'!P120/4</f>
        <v>0.5</v>
      </c>
      <c r="F115" s="240">
        <v>1.0</v>
      </c>
      <c r="G115" s="73" t="s">
        <v>597</v>
      </c>
      <c r="H115" s="69" t="s">
        <v>598</v>
      </c>
      <c r="I115" s="241">
        <v>4.0</v>
      </c>
      <c r="J115" s="309">
        <v>45292.0</v>
      </c>
      <c r="K115" s="309">
        <v>45597.0</v>
      </c>
      <c r="L115" s="310" t="s">
        <v>599</v>
      </c>
    </row>
    <row r="116" ht="15.75" customHeight="1">
      <c r="A116" s="8"/>
      <c r="B116" s="237" t="s">
        <v>99</v>
      </c>
      <c r="C116" s="8"/>
      <c r="D116" s="73" t="s">
        <v>600</v>
      </c>
      <c r="E116" s="239">
        <f>'AUTOEVALUACIÓN'!P121/4</f>
        <v>0.25</v>
      </c>
      <c r="F116" s="240">
        <v>1.0</v>
      </c>
      <c r="G116" s="73" t="s">
        <v>601</v>
      </c>
      <c r="H116" s="67" t="s">
        <v>602</v>
      </c>
      <c r="I116" s="241">
        <v>4.0</v>
      </c>
      <c r="J116" s="309">
        <v>45292.0</v>
      </c>
      <c r="K116" s="309">
        <v>45597.0</v>
      </c>
      <c r="L116" s="310" t="s">
        <v>548</v>
      </c>
    </row>
    <row r="117" ht="19.5" customHeight="1">
      <c r="A117" s="245" t="s">
        <v>10</v>
      </c>
      <c r="B117" s="245">
        <f t="shared" ref="B117:D117" si="47">COUNTA(B107:B116)</f>
        <v>10</v>
      </c>
      <c r="C117" s="245">
        <f t="shared" si="47"/>
        <v>1</v>
      </c>
      <c r="D117" s="245">
        <f t="shared" si="47"/>
        <v>10</v>
      </c>
      <c r="E117" s="246">
        <f t="shared" ref="E117:F117" si="48">SUM(E107:E116)/10</f>
        <v>0.7</v>
      </c>
      <c r="F117" s="246">
        <f t="shared" si="48"/>
        <v>0.95</v>
      </c>
      <c r="G117" s="245">
        <f t="shared" ref="G117:H117" si="49">COUNTA(G107:G116)</f>
        <v>10</v>
      </c>
      <c r="H117" s="245">
        <f t="shared" si="49"/>
        <v>10</v>
      </c>
      <c r="I117" s="248">
        <f>SUM(I107:I116)</f>
        <v>40</v>
      </c>
      <c r="J117" s="305"/>
      <c r="K117" s="305"/>
      <c r="L117" s="245"/>
      <c r="M117" s="290"/>
      <c r="N117" s="290"/>
      <c r="O117" s="290"/>
      <c r="P117" s="290"/>
      <c r="Q117" s="290"/>
      <c r="R117" s="290"/>
      <c r="S117" s="290"/>
      <c r="T117" s="290"/>
      <c r="U117" s="290"/>
      <c r="V117" s="290"/>
      <c r="W117" s="290"/>
      <c r="X117" s="290"/>
      <c r="Y117" s="290"/>
      <c r="Z117" s="290"/>
    </row>
    <row r="118" ht="96.0" customHeight="1">
      <c r="A118" s="306" t="s">
        <v>100</v>
      </c>
      <c r="B118" s="299" t="s">
        <v>236</v>
      </c>
      <c r="C118" s="238" t="s">
        <v>603</v>
      </c>
      <c r="D118" s="73" t="s">
        <v>604</v>
      </c>
      <c r="E118" s="239">
        <f>'AUTOEVALUACIÓN'!P124/4</f>
        <v>0.25</v>
      </c>
      <c r="F118" s="240">
        <v>1.0</v>
      </c>
      <c r="G118" s="73" t="s">
        <v>605</v>
      </c>
      <c r="H118" s="67" t="s">
        <v>606</v>
      </c>
      <c r="I118" s="241">
        <v>4.0</v>
      </c>
      <c r="J118" s="309">
        <v>45292.0</v>
      </c>
      <c r="K118" s="309">
        <v>45597.0</v>
      </c>
      <c r="L118" s="310" t="s">
        <v>548</v>
      </c>
    </row>
    <row r="119">
      <c r="A119" s="12"/>
      <c r="B119" s="237" t="s">
        <v>102</v>
      </c>
      <c r="C119" s="12"/>
      <c r="D119" s="73" t="s">
        <v>607</v>
      </c>
      <c r="E119" s="239">
        <f>'AUTOEVALUACIÓN'!P125/4</f>
        <v>1</v>
      </c>
      <c r="F119" s="240">
        <v>1.0</v>
      </c>
      <c r="G119" s="73" t="s">
        <v>608</v>
      </c>
      <c r="H119" s="67" t="s">
        <v>609</v>
      </c>
      <c r="I119" s="241">
        <v>4.0</v>
      </c>
      <c r="J119" s="309">
        <v>45292.0</v>
      </c>
      <c r="K119" s="309">
        <v>45597.0</v>
      </c>
      <c r="L119" s="310"/>
    </row>
    <row r="120" ht="111.0" customHeight="1">
      <c r="A120" s="12"/>
      <c r="B120" s="237" t="s">
        <v>103</v>
      </c>
      <c r="C120" s="12"/>
      <c r="D120" s="73" t="s">
        <v>610</v>
      </c>
      <c r="E120" s="239">
        <f>'AUTOEVALUACIÓN'!P126/4</f>
        <v>1</v>
      </c>
      <c r="F120" s="240">
        <v>1.0</v>
      </c>
      <c r="G120" s="73" t="s">
        <v>611</v>
      </c>
      <c r="H120" s="67" t="s">
        <v>612</v>
      </c>
      <c r="I120" s="241">
        <v>4.0</v>
      </c>
      <c r="J120" s="309">
        <v>45292.0</v>
      </c>
      <c r="K120" s="309">
        <v>45597.0</v>
      </c>
      <c r="L120" s="67" t="s">
        <v>613</v>
      </c>
    </row>
    <row r="121" ht="127.5" customHeight="1">
      <c r="A121" s="8"/>
      <c r="B121" s="237" t="s">
        <v>104</v>
      </c>
      <c r="C121" s="8"/>
      <c r="D121" s="73" t="s">
        <v>614</v>
      </c>
      <c r="E121" s="239">
        <f>'AUTOEVALUACIÓN'!P127/4</f>
        <v>1</v>
      </c>
      <c r="F121" s="240">
        <v>1.0</v>
      </c>
      <c r="G121" s="73" t="s">
        <v>615</v>
      </c>
      <c r="H121" s="67" t="s">
        <v>616</v>
      </c>
      <c r="I121" s="241">
        <v>4.0</v>
      </c>
      <c r="J121" s="309">
        <v>45292.0</v>
      </c>
      <c r="K121" s="309">
        <v>45292.0</v>
      </c>
      <c r="L121" s="67" t="s">
        <v>613</v>
      </c>
    </row>
    <row r="122" ht="15.75" customHeight="1">
      <c r="A122" s="248" t="s">
        <v>10</v>
      </c>
      <c r="B122" s="245">
        <f t="shared" ref="B122:D122" si="50">COUNTA(B118:B121)</f>
        <v>4</v>
      </c>
      <c r="C122" s="245">
        <f t="shared" si="50"/>
        <v>1</v>
      </c>
      <c r="D122" s="245">
        <f t="shared" si="50"/>
        <v>4</v>
      </c>
      <c r="E122" s="246">
        <f t="shared" ref="E122:F122" si="51">SUM(E118:E121)/4</f>
        <v>0.8125</v>
      </c>
      <c r="F122" s="247">
        <f t="shared" si="51"/>
        <v>1</v>
      </c>
      <c r="G122" s="245">
        <f t="shared" ref="G122:H122" si="52">COUNTA(G118:G121)</f>
        <v>4</v>
      </c>
      <c r="H122" s="245">
        <f t="shared" si="52"/>
        <v>4</v>
      </c>
      <c r="I122" s="248">
        <f>SUM(I118:I121)</f>
        <v>16</v>
      </c>
      <c r="J122" s="305"/>
      <c r="K122" s="305"/>
      <c r="L122" s="245"/>
      <c r="M122" s="290"/>
      <c r="N122" s="290"/>
      <c r="O122" s="290"/>
      <c r="P122" s="290"/>
      <c r="Q122" s="290"/>
      <c r="R122" s="290"/>
      <c r="S122" s="290"/>
      <c r="T122" s="290"/>
      <c r="U122" s="290"/>
      <c r="V122" s="290"/>
      <c r="W122" s="290"/>
      <c r="X122" s="290"/>
      <c r="Y122" s="290"/>
      <c r="Z122" s="290"/>
    </row>
    <row r="123" ht="15.75" customHeight="1">
      <c r="A123" s="248" t="s">
        <v>617</v>
      </c>
      <c r="B123" s="245">
        <f t="shared" ref="B123:D123" si="53">SUM(B122+B117+B106+B103+B95)</f>
        <v>26</v>
      </c>
      <c r="C123" s="245">
        <f t="shared" si="53"/>
        <v>5</v>
      </c>
      <c r="D123" s="245">
        <f t="shared" si="53"/>
        <v>26</v>
      </c>
      <c r="E123" s="246">
        <f t="shared" ref="E123:F123" si="54">SUM(E122+E117+E106+E103+E95)/5</f>
        <v>0.6822619048</v>
      </c>
      <c r="F123" s="247">
        <f t="shared" si="54"/>
        <v>0.934047619</v>
      </c>
      <c r="G123" s="245">
        <f t="shared" ref="G123:I123" si="55">SUM(G122+G117+G106+G103+G95)</f>
        <v>26</v>
      </c>
      <c r="H123" s="245">
        <f t="shared" si="55"/>
        <v>26</v>
      </c>
      <c r="I123" s="248">
        <f t="shared" si="55"/>
        <v>102</v>
      </c>
      <c r="J123" s="305"/>
      <c r="K123" s="305"/>
      <c r="L123" s="245"/>
      <c r="M123" s="290"/>
      <c r="N123" s="290"/>
      <c r="O123" s="290"/>
      <c r="P123" s="290"/>
      <c r="Q123" s="290"/>
      <c r="R123" s="290"/>
      <c r="S123" s="290"/>
      <c r="T123" s="290"/>
      <c r="U123" s="290"/>
      <c r="V123" s="290"/>
      <c r="W123" s="290"/>
      <c r="X123" s="290"/>
      <c r="Y123" s="290"/>
      <c r="Z123" s="290"/>
    </row>
    <row r="124" ht="15.75" customHeight="1">
      <c r="A124" s="263"/>
      <c r="B124" s="264"/>
      <c r="C124" s="265"/>
      <c r="D124" s="266"/>
      <c r="E124" s="266"/>
      <c r="F124" s="266"/>
      <c r="G124" s="266"/>
      <c r="H124" s="267"/>
      <c r="I124" s="266"/>
      <c r="J124" s="266"/>
      <c r="K124" s="266"/>
      <c r="L124" s="268"/>
    </row>
    <row r="125" ht="15.75" customHeight="1">
      <c r="A125" s="263"/>
      <c r="B125" s="264"/>
      <c r="C125" s="265"/>
      <c r="D125" s="266"/>
      <c r="E125" s="266"/>
      <c r="F125" s="266"/>
      <c r="G125" s="266"/>
      <c r="H125" s="267"/>
      <c r="I125" s="266"/>
      <c r="J125" s="266"/>
      <c r="K125" s="266"/>
      <c r="L125" s="268"/>
    </row>
    <row r="126" ht="15.75" customHeight="1">
      <c r="A126" s="263"/>
      <c r="B126" s="264"/>
      <c r="C126" s="265"/>
      <c r="D126" s="266"/>
      <c r="E126" s="266"/>
      <c r="F126" s="266"/>
      <c r="G126" s="266"/>
      <c r="H126" s="267"/>
      <c r="I126" s="266"/>
      <c r="J126" s="266"/>
      <c r="K126" s="266"/>
      <c r="L126" s="268"/>
    </row>
    <row r="127" ht="15.75" customHeight="1">
      <c r="A127" s="263"/>
      <c r="B127" s="264"/>
      <c r="C127" s="265"/>
      <c r="D127" s="266"/>
      <c r="E127" s="266"/>
      <c r="F127" s="266"/>
      <c r="G127" s="266"/>
      <c r="H127" s="267"/>
      <c r="I127" s="266"/>
      <c r="J127" s="266"/>
      <c r="K127" s="266"/>
      <c r="L127" s="268"/>
    </row>
    <row r="128" ht="15.75" customHeight="1">
      <c r="A128" s="229" t="str">
        <f t="shared" ref="A128:A129" si="56">A1</f>
        <v>COLEGIO VÍCTOR FÉLIX GÓMEZ NOVA</v>
      </c>
      <c r="B128" s="36"/>
      <c r="C128" s="36"/>
      <c r="D128" s="36"/>
      <c r="E128" s="36"/>
      <c r="F128" s="36"/>
      <c r="G128" s="36"/>
      <c r="H128" s="36"/>
      <c r="I128" s="36"/>
      <c r="J128" s="36"/>
      <c r="K128" s="36"/>
      <c r="L128" s="47"/>
    </row>
    <row r="129" ht="15.75" customHeight="1">
      <c r="A129" s="229" t="str">
        <f t="shared" si="56"/>
        <v>PROCESO DE AUTOEVALUACIÓN INSTITUCIONAL AÑO 2023</v>
      </c>
      <c r="B129" s="36"/>
      <c r="C129" s="36"/>
      <c r="D129" s="36"/>
      <c r="E129" s="36"/>
      <c r="F129" s="36"/>
      <c r="G129" s="36"/>
      <c r="H129" s="36"/>
      <c r="I129" s="36"/>
      <c r="J129" s="36"/>
      <c r="K129" s="36"/>
      <c r="L129" s="47"/>
    </row>
    <row r="130" ht="15.75" customHeight="1">
      <c r="A130" s="229" t="s">
        <v>618</v>
      </c>
      <c r="B130" s="36"/>
      <c r="C130" s="36"/>
      <c r="D130" s="36"/>
      <c r="E130" s="36"/>
      <c r="F130" s="36"/>
      <c r="G130" s="36"/>
      <c r="H130" s="36"/>
      <c r="I130" s="36"/>
      <c r="J130" s="36"/>
      <c r="K130" s="36"/>
      <c r="L130" s="47"/>
    </row>
    <row r="131" ht="15.75" customHeight="1">
      <c r="A131" s="230" t="s">
        <v>304</v>
      </c>
      <c r="B131" s="269" t="s">
        <v>305</v>
      </c>
      <c r="C131" s="62" t="s">
        <v>306</v>
      </c>
      <c r="D131" s="231" t="s">
        <v>307</v>
      </c>
      <c r="E131" s="36"/>
      <c r="F131" s="47"/>
      <c r="G131" s="232" t="s">
        <v>308</v>
      </c>
      <c r="H131" s="231" t="s">
        <v>309</v>
      </c>
      <c r="I131" s="47"/>
      <c r="J131" s="233" t="s">
        <v>310</v>
      </c>
      <c r="K131" s="47"/>
      <c r="L131" s="62" t="s">
        <v>311</v>
      </c>
    </row>
    <row r="132" ht="15.75" customHeight="1">
      <c r="A132" s="8"/>
      <c r="B132" s="8"/>
      <c r="C132" s="8"/>
      <c r="D132" s="232" t="s">
        <v>312</v>
      </c>
      <c r="E132" s="232" t="s">
        <v>436</v>
      </c>
      <c r="F132" s="234" t="s">
        <v>437</v>
      </c>
      <c r="G132" s="232" t="s">
        <v>312</v>
      </c>
      <c r="H132" s="232" t="s">
        <v>315</v>
      </c>
      <c r="I132" s="235" t="s">
        <v>316</v>
      </c>
      <c r="J132" s="232" t="s">
        <v>317</v>
      </c>
      <c r="K132" s="232" t="s">
        <v>318</v>
      </c>
      <c r="L132" s="8"/>
    </row>
    <row r="133" ht="123.75" customHeight="1">
      <c r="A133" s="317" t="s">
        <v>106</v>
      </c>
      <c r="B133" s="237" t="s">
        <v>241</v>
      </c>
      <c r="C133" s="238" t="s">
        <v>619</v>
      </c>
      <c r="D133" s="73" t="s">
        <v>620</v>
      </c>
      <c r="E133" s="239">
        <f>'AUTOEVALUACIÓN'!P136/4</f>
        <v>0.75</v>
      </c>
      <c r="F133" s="240">
        <v>0.5</v>
      </c>
      <c r="G133" s="73" t="s">
        <v>621</v>
      </c>
      <c r="H133" s="100" t="s">
        <v>622</v>
      </c>
      <c r="I133" s="241">
        <v>4.0</v>
      </c>
      <c r="J133" s="100" t="s">
        <v>623</v>
      </c>
      <c r="K133" s="100" t="s">
        <v>624</v>
      </c>
      <c r="L133" s="100" t="s">
        <v>625</v>
      </c>
    </row>
    <row r="134" ht="15.75" customHeight="1">
      <c r="A134" s="12"/>
      <c r="B134" s="237" t="s">
        <v>243</v>
      </c>
      <c r="C134" s="12"/>
      <c r="D134" s="73" t="s">
        <v>626</v>
      </c>
      <c r="E134" s="239">
        <f>'AUTOEVALUACIÓN'!P137/4</f>
        <v>1</v>
      </c>
      <c r="F134" s="240">
        <v>0.75</v>
      </c>
      <c r="G134" s="73" t="s">
        <v>627</v>
      </c>
      <c r="H134" s="100" t="s">
        <v>628</v>
      </c>
      <c r="I134" s="241">
        <v>4.0</v>
      </c>
      <c r="J134" s="100" t="s">
        <v>623</v>
      </c>
      <c r="K134" s="100" t="s">
        <v>624</v>
      </c>
      <c r="L134" s="100" t="s">
        <v>629</v>
      </c>
    </row>
    <row r="135" ht="15.75" customHeight="1">
      <c r="A135" s="12"/>
      <c r="B135" s="237" t="s">
        <v>109</v>
      </c>
      <c r="C135" s="12"/>
      <c r="D135" s="73" t="s">
        <v>630</v>
      </c>
      <c r="E135" s="239">
        <f>'AUTOEVALUACIÓN'!P138/4</f>
        <v>0.75</v>
      </c>
      <c r="F135" s="240">
        <v>1.0</v>
      </c>
      <c r="G135" s="73" t="s">
        <v>631</v>
      </c>
      <c r="H135" s="100" t="s">
        <v>632</v>
      </c>
      <c r="I135" s="241">
        <v>4.0</v>
      </c>
      <c r="J135" s="100" t="s">
        <v>623</v>
      </c>
      <c r="K135" s="100" t="s">
        <v>624</v>
      </c>
      <c r="L135" s="100" t="s">
        <v>633</v>
      </c>
    </row>
    <row r="136" ht="15.75" customHeight="1">
      <c r="A136" s="8"/>
      <c r="B136" s="237" t="s">
        <v>110</v>
      </c>
      <c r="C136" s="8"/>
      <c r="D136" s="73" t="s">
        <v>634</v>
      </c>
      <c r="E136" s="239">
        <f>'AUTOEVALUACIÓN'!P139/4</f>
        <v>0.75</v>
      </c>
      <c r="F136" s="240">
        <v>1.0</v>
      </c>
      <c r="G136" s="73" t="s">
        <v>635</v>
      </c>
      <c r="H136" s="100" t="s">
        <v>636</v>
      </c>
      <c r="I136" s="241">
        <v>4.0</v>
      </c>
      <c r="J136" s="100" t="s">
        <v>623</v>
      </c>
      <c r="K136" s="100" t="s">
        <v>624</v>
      </c>
      <c r="L136" s="100" t="s">
        <v>629</v>
      </c>
    </row>
    <row r="137" ht="15.75" customHeight="1">
      <c r="A137" s="253" t="s">
        <v>10</v>
      </c>
      <c r="B137" s="245">
        <f t="shared" ref="B137:C137" si="57">COUNTA(B133:B136)</f>
        <v>4</v>
      </c>
      <c r="C137" s="245">
        <f t="shared" si="57"/>
        <v>1</v>
      </c>
      <c r="D137" s="245">
        <f>'AUTOEVALUACIÓN'!H140</f>
        <v>7</v>
      </c>
      <c r="E137" s="318">
        <f t="shared" ref="E137:F137" si="58">SUM(E133:E136)/3</f>
        <v>1.083333333</v>
      </c>
      <c r="F137" s="318">
        <f t="shared" si="58"/>
        <v>1.083333333</v>
      </c>
      <c r="G137" s="245">
        <f t="shared" ref="G137:H137" si="59">COUNTA(G133:G136)</f>
        <v>4</v>
      </c>
      <c r="H137" s="245">
        <f t="shared" si="59"/>
        <v>4</v>
      </c>
      <c r="I137" s="248">
        <f>SUM(I133:I136)</f>
        <v>16</v>
      </c>
      <c r="J137" s="245"/>
      <c r="K137" s="245"/>
      <c r="L137" s="245"/>
      <c r="M137" s="260"/>
      <c r="N137" s="260"/>
      <c r="O137" s="260"/>
      <c r="P137" s="260"/>
      <c r="Q137" s="260"/>
      <c r="R137" s="260"/>
      <c r="S137" s="260"/>
      <c r="T137" s="260"/>
      <c r="U137" s="260"/>
      <c r="V137" s="260"/>
      <c r="W137" s="260"/>
      <c r="X137" s="260"/>
      <c r="Y137" s="260"/>
      <c r="Z137" s="260"/>
    </row>
    <row r="138" ht="69.0" customHeight="1">
      <c r="A138" s="319" t="s">
        <v>111</v>
      </c>
      <c r="B138" s="237" t="s">
        <v>112</v>
      </c>
      <c r="C138" s="238" t="s">
        <v>637</v>
      </c>
      <c r="D138" s="73" t="s">
        <v>638</v>
      </c>
      <c r="E138" s="239">
        <f>'AUTOEVALUACIÓN'!P142/4</f>
        <v>0.75</v>
      </c>
      <c r="F138" s="240">
        <v>0.75</v>
      </c>
      <c r="G138" s="73" t="s">
        <v>639</v>
      </c>
      <c r="H138" s="100" t="s">
        <v>640</v>
      </c>
      <c r="I138" s="241">
        <v>4.0</v>
      </c>
      <c r="J138" s="100" t="s">
        <v>623</v>
      </c>
      <c r="K138" s="100" t="s">
        <v>624</v>
      </c>
      <c r="L138" s="100" t="s">
        <v>629</v>
      </c>
    </row>
    <row r="139" ht="15.75" customHeight="1">
      <c r="A139" s="12"/>
      <c r="B139" s="237" t="s">
        <v>248</v>
      </c>
      <c r="C139" s="12"/>
      <c r="D139" s="73" t="s">
        <v>641</v>
      </c>
      <c r="E139" s="239">
        <f>'AUTOEVALUACIÓN'!P143/4</f>
        <v>0.75</v>
      </c>
      <c r="F139" s="240">
        <v>0.75</v>
      </c>
      <c r="G139" s="73" t="s">
        <v>642</v>
      </c>
      <c r="H139" s="100" t="s">
        <v>643</v>
      </c>
      <c r="I139" s="241">
        <v>4.0</v>
      </c>
      <c r="J139" s="100" t="s">
        <v>623</v>
      </c>
      <c r="K139" s="100" t="s">
        <v>624</v>
      </c>
      <c r="L139" s="100" t="s">
        <v>629</v>
      </c>
    </row>
    <row r="140" ht="15.75" customHeight="1">
      <c r="A140" s="12"/>
      <c r="B140" s="237" t="s">
        <v>114</v>
      </c>
      <c r="C140" s="12"/>
      <c r="D140" s="73" t="s">
        <v>644</v>
      </c>
      <c r="E140" s="239">
        <f>'AUTOEVALUACIÓN'!P144/4</f>
        <v>0.5</v>
      </c>
      <c r="F140" s="240">
        <v>1.0</v>
      </c>
      <c r="G140" s="73" t="s">
        <v>645</v>
      </c>
      <c r="H140" s="100" t="s">
        <v>646</v>
      </c>
      <c r="I140" s="241">
        <v>4.0</v>
      </c>
      <c r="J140" s="100" t="s">
        <v>623</v>
      </c>
      <c r="K140" s="100" t="s">
        <v>624</v>
      </c>
      <c r="L140" s="100" t="s">
        <v>629</v>
      </c>
    </row>
    <row r="141" ht="15.75" customHeight="1">
      <c r="A141" s="8"/>
      <c r="B141" s="237" t="s">
        <v>115</v>
      </c>
      <c r="C141" s="8"/>
      <c r="D141" s="73" t="s">
        <v>647</v>
      </c>
      <c r="E141" s="239">
        <f>'AUTOEVALUACIÓN'!P145/4</f>
        <v>0.75</v>
      </c>
      <c r="F141" s="240">
        <v>1.0</v>
      </c>
      <c r="G141" s="73" t="s">
        <v>648</v>
      </c>
      <c r="H141" s="100" t="s">
        <v>649</v>
      </c>
      <c r="I141" s="241">
        <v>4.0</v>
      </c>
      <c r="J141" s="100" t="s">
        <v>623</v>
      </c>
      <c r="K141" s="100" t="s">
        <v>624</v>
      </c>
      <c r="L141" s="100" t="s">
        <v>650</v>
      </c>
    </row>
    <row r="142" ht="15.75" customHeight="1">
      <c r="A142" s="245" t="s">
        <v>10</v>
      </c>
      <c r="B142" s="245">
        <f t="shared" ref="B142:D142" si="60">COUNTA(B138:B141)</f>
        <v>4</v>
      </c>
      <c r="C142" s="245">
        <f t="shared" si="60"/>
        <v>1</v>
      </c>
      <c r="D142" s="253">
        <f t="shared" si="60"/>
        <v>4</v>
      </c>
      <c r="E142" s="246">
        <f t="shared" ref="E142:F142" si="61">SUM(E138:E141)/4</f>
        <v>0.6875</v>
      </c>
      <c r="F142" s="247">
        <f t="shared" si="61"/>
        <v>0.875</v>
      </c>
      <c r="G142" s="253">
        <f t="shared" ref="G142:H142" si="62">COUNTA(G138:G141)</f>
        <v>4</v>
      </c>
      <c r="H142" s="245">
        <f t="shared" si="62"/>
        <v>4</v>
      </c>
      <c r="I142" s="248">
        <f>SUM(I138:I141)</f>
        <v>16</v>
      </c>
      <c r="J142" s="320"/>
      <c r="K142" s="320"/>
      <c r="L142" s="245"/>
      <c r="M142" s="260"/>
      <c r="N142" s="260"/>
      <c r="O142" s="260"/>
      <c r="P142" s="260"/>
      <c r="Q142" s="260"/>
      <c r="R142" s="260"/>
      <c r="S142" s="260"/>
      <c r="T142" s="260"/>
      <c r="U142" s="260"/>
      <c r="V142" s="260"/>
      <c r="W142" s="260"/>
      <c r="X142" s="260"/>
      <c r="Y142" s="260"/>
      <c r="Z142" s="260"/>
    </row>
    <row r="143" ht="111.0" customHeight="1">
      <c r="A143" s="319" t="s">
        <v>116</v>
      </c>
      <c r="B143" s="237" t="s">
        <v>253</v>
      </c>
      <c r="C143" s="238" t="s">
        <v>651</v>
      </c>
      <c r="D143" s="73" t="s">
        <v>652</v>
      </c>
      <c r="E143" s="239">
        <f>'AUTOEVALUACIÓN'!P148/4</f>
        <v>0.75</v>
      </c>
      <c r="F143" s="240">
        <v>1.0</v>
      </c>
      <c r="G143" s="73" t="s">
        <v>653</v>
      </c>
      <c r="H143" s="100" t="s">
        <v>654</v>
      </c>
      <c r="I143" s="241">
        <v>4.0</v>
      </c>
      <c r="J143" s="100" t="s">
        <v>623</v>
      </c>
      <c r="K143" s="100" t="s">
        <v>624</v>
      </c>
      <c r="L143" s="100"/>
    </row>
    <row r="144" ht="15.75" customHeight="1">
      <c r="A144" s="12"/>
      <c r="B144" s="237" t="s">
        <v>255</v>
      </c>
      <c r="C144" s="12"/>
      <c r="D144" s="73" t="s">
        <v>655</v>
      </c>
      <c r="E144" s="239">
        <f>'AUTOEVALUACIÓN'!P149/4</f>
        <v>0.75</v>
      </c>
      <c r="F144" s="240">
        <v>1.0</v>
      </c>
      <c r="G144" s="73" t="s">
        <v>656</v>
      </c>
      <c r="H144" s="100" t="s">
        <v>657</v>
      </c>
      <c r="I144" s="241">
        <v>4.0</v>
      </c>
      <c r="J144" s="100" t="s">
        <v>623</v>
      </c>
      <c r="K144" s="100" t="s">
        <v>624</v>
      </c>
      <c r="L144" s="100" t="s">
        <v>629</v>
      </c>
    </row>
    <row r="145" ht="15.75" customHeight="1">
      <c r="A145" s="8"/>
      <c r="B145" s="237" t="s">
        <v>119</v>
      </c>
      <c r="C145" s="8"/>
      <c r="D145" s="73" t="s">
        <v>658</v>
      </c>
      <c r="E145" s="239">
        <f>'AUTOEVALUACIÓN'!P150/4</f>
        <v>0.75</v>
      </c>
      <c r="F145" s="240">
        <v>1.0</v>
      </c>
      <c r="G145" s="73" t="s">
        <v>659</v>
      </c>
      <c r="H145" s="100" t="s">
        <v>660</v>
      </c>
      <c r="I145" s="241">
        <v>4.0</v>
      </c>
      <c r="J145" s="100" t="s">
        <v>623</v>
      </c>
      <c r="K145" s="100" t="s">
        <v>624</v>
      </c>
      <c r="L145" s="100" t="s">
        <v>629</v>
      </c>
    </row>
    <row r="146" ht="15.75" customHeight="1">
      <c r="A146" s="245" t="s">
        <v>10</v>
      </c>
      <c r="B146" s="245">
        <f t="shared" ref="B146:D146" si="63">COUNTA(B143:B145)</f>
        <v>3</v>
      </c>
      <c r="C146" s="245">
        <f t="shared" si="63"/>
        <v>1</v>
      </c>
      <c r="D146" s="245">
        <f t="shared" si="63"/>
        <v>3</v>
      </c>
      <c r="E146" s="246">
        <f t="shared" ref="E146:F146" si="64">SUM(E143:E145)/3</f>
        <v>0.75</v>
      </c>
      <c r="F146" s="246">
        <f t="shared" si="64"/>
        <v>1</v>
      </c>
      <c r="G146" s="245">
        <f t="shared" ref="G146:H146" si="65">COUNTA(G143:G145)</f>
        <v>3</v>
      </c>
      <c r="H146" s="245">
        <f t="shared" si="65"/>
        <v>3</v>
      </c>
      <c r="I146" s="248">
        <f>SUM(I142:I145)</f>
        <v>28</v>
      </c>
      <c r="J146" s="320"/>
      <c r="K146" s="320"/>
      <c r="L146" s="245"/>
      <c r="M146" s="260"/>
      <c r="N146" s="260"/>
      <c r="O146" s="260"/>
      <c r="P146" s="260"/>
      <c r="Q146" s="260"/>
      <c r="R146" s="260"/>
      <c r="S146" s="260"/>
      <c r="T146" s="260"/>
      <c r="U146" s="260"/>
      <c r="V146" s="260"/>
      <c r="W146" s="260"/>
      <c r="X146" s="260"/>
      <c r="Y146" s="260"/>
      <c r="Z146" s="260"/>
    </row>
    <row r="147" ht="76.5" customHeight="1">
      <c r="A147" s="319" t="s">
        <v>120</v>
      </c>
      <c r="B147" s="237" t="s">
        <v>121</v>
      </c>
      <c r="C147" s="238" t="s">
        <v>661</v>
      </c>
      <c r="D147" s="73" t="s">
        <v>662</v>
      </c>
      <c r="E147" s="239">
        <f>'AUTOEVALUACIÓN'!P153/4</f>
        <v>0.75</v>
      </c>
      <c r="F147" s="240">
        <v>1.0</v>
      </c>
      <c r="G147" s="73" t="s">
        <v>663</v>
      </c>
      <c r="H147" s="100" t="s">
        <v>664</v>
      </c>
      <c r="I147" s="241">
        <v>4.0</v>
      </c>
      <c r="J147" s="100" t="s">
        <v>623</v>
      </c>
      <c r="K147" s="100" t="s">
        <v>624</v>
      </c>
      <c r="L147" s="100" t="s">
        <v>629</v>
      </c>
    </row>
    <row r="148" ht="15.75" customHeight="1">
      <c r="A148" s="12"/>
      <c r="B148" s="237" t="s">
        <v>259</v>
      </c>
      <c r="C148" s="12"/>
      <c r="D148" s="73" t="s">
        <v>665</v>
      </c>
      <c r="E148" s="239">
        <f>'AUTOEVALUACIÓN'!P154/4</f>
        <v>0.75</v>
      </c>
      <c r="F148" s="240">
        <v>1.0</v>
      </c>
      <c r="G148" s="73" t="s">
        <v>666</v>
      </c>
      <c r="H148" s="100" t="s">
        <v>667</v>
      </c>
      <c r="I148" s="241">
        <v>4.0</v>
      </c>
      <c r="J148" s="100" t="s">
        <v>623</v>
      </c>
      <c r="K148" s="100" t="s">
        <v>624</v>
      </c>
      <c r="L148" s="100" t="s">
        <v>668</v>
      </c>
    </row>
    <row r="149" ht="15.75" customHeight="1">
      <c r="A149" s="8"/>
      <c r="B149" s="237" t="s">
        <v>123</v>
      </c>
      <c r="C149" s="8"/>
      <c r="D149" s="73" t="s">
        <v>669</v>
      </c>
      <c r="E149" s="239">
        <f>'AUTOEVALUACIÓN'!P155/4</f>
        <v>0.75</v>
      </c>
      <c r="F149" s="240">
        <v>1.0</v>
      </c>
      <c r="G149" s="73" t="s">
        <v>670</v>
      </c>
      <c r="H149" s="100" t="s">
        <v>671</v>
      </c>
      <c r="I149" s="241">
        <v>4.0</v>
      </c>
      <c r="J149" s="100" t="s">
        <v>623</v>
      </c>
      <c r="K149" s="100" t="s">
        <v>624</v>
      </c>
      <c r="L149" s="100" t="s">
        <v>629</v>
      </c>
    </row>
    <row r="150" ht="15.75" customHeight="1">
      <c r="A150" s="321" t="s">
        <v>10</v>
      </c>
      <c r="B150" s="245">
        <f t="shared" ref="B150:D150" si="66">COUNTA(B147:B149)</f>
        <v>3</v>
      </c>
      <c r="C150" s="245">
        <f t="shared" si="66"/>
        <v>1</v>
      </c>
      <c r="D150" s="245">
        <f t="shared" si="66"/>
        <v>3</v>
      </c>
      <c r="E150" s="246">
        <f t="shared" ref="E150:F150" si="67">SUM(E147:E149)/3</f>
        <v>0.75</v>
      </c>
      <c r="F150" s="247">
        <f t="shared" si="67"/>
        <v>1</v>
      </c>
      <c r="G150" s="253">
        <f t="shared" ref="G150:H150" si="68">COUNTA(G147:G149)</f>
        <v>3</v>
      </c>
      <c r="H150" s="245">
        <f t="shared" si="68"/>
        <v>3</v>
      </c>
      <c r="I150" s="248">
        <f>SUM(I147:I149)</f>
        <v>12</v>
      </c>
      <c r="J150" s="320"/>
      <c r="K150" s="320"/>
      <c r="L150" s="245"/>
      <c r="M150" s="260"/>
      <c r="N150" s="260"/>
      <c r="O150" s="260"/>
      <c r="P150" s="260"/>
      <c r="Q150" s="260"/>
      <c r="R150" s="260"/>
      <c r="S150" s="260"/>
      <c r="T150" s="260"/>
      <c r="U150" s="260"/>
      <c r="V150" s="260"/>
      <c r="W150" s="260"/>
      <c r="X150" s="260"/>
      <c r="Y150" s="260"/>
      <c r="Z150" s="260"/>
    </row>
    <row r="151" ht="15.75" customHeight="1">
      <c r="A151" s="321" t="s">
        <v>10</v>
      </c>
      <c r="B151" s="245">
        <f t="shared" ref="B151:D151" si="69">SUM(B150+B146+B142+B137)</f>
        <v>14</v>
      </c>
      <c r="C151" s="245">
        <f t="shared" si="69"/>
        <v>4</v>
      </c>
      <c r="D151" s="245">
        <f t="shared" si="69"/>
        <v>17</v>
      </c>
      <c r="E151" s="246">
        <f t="shared" ref="E151:F151" si="70">SUM(E150+E146+E142+E137)/4</f>
        <v>0.8177083333</v>
      </c>
      <c r="F151" s="247">
        <f t="shared" si="70"/>
        <v>0.9895833333</v>
      </c>
      <c r="G151" s="245">
        <f t="shared" ref="G151:I151" si="71">SUM(G150+G146+G142+G137)</f>
        <v>14</v>
      </c>
      <c r="H151" s="245">
        <f t="shared" si="71"/>
        <v>14</v>
      </c>
      <c r="I151" s="248">
        <f t="shared" si="71"/>
        <v>72</v>
      </c>
      <c r="J151" s="320"/>
      <c r="K151" s="320"/>
      <c r="L151" s="245"/>
      <c r="M151" s="260"/>
      <c r="N151" s="260"/>
      <c r="O151" s="260"/>
      <c r="P151" s="260"/>
      <c r="Q151" s="260"/>
      <c r="R151" s="260"/>
      <c r="S151" s="260"/>
      <c r="T151" s="260"/>
      <c r="U151" s="260"/>
      <c r="V151" s="260"/>
      <c r="W151" s="260"/>
      <c r="X151" s="260"/>
      <c r="Y151" s="260"/>
      <c r="Z151" s="260"/>
    </row>
    <row r="152" ht="15.75" customHeight="1">
      <c r="A152" s="263"/>
      <c r="B152" s="264"/>
      <c r="C152" s="265"/>
      <c r="D152" s="266"/>
      <c r="E152" s="266"/>
      <c r="F152" s="266"/>
      <c r="G152" s="266"/>
      <c r="H152" s="267"/>
      <c r="I152" s="266"/>
      <c r="J152" s="266"/>
      <c r="K152" s="266"/>
      <c r="L152" s="268"/>
    </row>
    <row r="153" ht="15.75" customHeight="1">
      <c r="A153" s="263"/>
      <c r="B153" s="264"/>
      <c r="C153" s="265"/>
      <c r="D153" s="266"/>
      <c r="E153" s="266"/>
      <c r="F153" s="266"/>
      <c r="G153" s="266"/>
      <c r="H153" s="267"/>
      <c r="I153" s="266"/>
      <c r="J153" s="266"/>
      <c r="K153" s="266"/>
      <c r="L153" s="268"/>
    </row>
    <row r="154" ht="15.75" customHeight="1">
      <c r="A154" s="229" t="s">
        <v>672</v>
      </c>
      <c r="B154" s="36"/>
      <c r="C154" s="36"/>
      <c r="D154" s="36"/>
      <c r="E154" s="36"/>
      <c r="F154" s="36"/>
      <c r="G154" s="36"/>
      <c r="H154" s="36"/>
      <c r="I154" s="36"/>
      <c r="J154" s="36"/>
      <c r="K154" s="36"/>
      <c r="L154" s="47"/>
    </row>
    <row r="155" ht="15.75" customHeight="1">
      <c r="A155" s="230" t="s">
        <v>304</v>
      </c>
      <c r="B155" s="269" t="s">
        <v>305</v>
      </c>
      <c r="C155" s="62" t="s">
        <v>306</v>
      </c>
      <c r="D155" s="231" t="s">
        <v>307</v>
      </c>
      <c r="E155" s="36"/>
      <c r="F155" s="47"/>
      <c r="G155" s="232" t="s">
        <v>308</v>
      </c>
      <c r="H155" s="231" t="s">
        <v>309</v>
      </c>
      <c r="I155" s="47"/>
      <c r="J155" s="322"/>
      <c r="K155" s="323"/>
      <c r="L155" s="22"/>
    </row>
    <row r="156" ht="15.75" customHeight="1">
      <c r="A156" s="8"/>
      <c r="B156" s="8"/>
      <c r="C156" s="8"/>
      <c r="D156" s="232" t="s">
        <v>312</v>
      </c>
      <c r="E156" s="232" t="s">
        <v>436</v>
      </c>
      <c r="F156" s="234" t="s">
        <v>437</v>
      </c>
      <c r="G156" s="232" t="s">
        <v>312</v>
      </c>
      <c r="H156" s="232" t="s">
        <v>315</v>
      </c>
      <c r="I156" s="235" t="s">
        <v>316</v>
      </c>
      <c r="J156" s="23"/>
      <c r="K156" s="324"/>
      <c r="L156" s="24"/>
    </row>
    <row r="157" ht="15.75" customHeight="1">
      <c r="A157" s="325">
        <v>6.0</v>
      </c>
      <c r="B157" s="326">
        <f t="shared" ref="B157:I157" si="72">(B46)</f>
        <v>34</v>
      </c>
      <c r="C157" s="327">
        <f t="shared" si="72"/>
        <v>6</v>
      </c>
      <c r="D157" s="326">
        <f t="shared" si="72"/>
        <v>34</v>
      </c>
      <c r="E157" s="328">
        <f t="shared" si="72"/>
        <v>0.7337962963</v>
      </c>
      <c r="F157" s="328">
        <f t="shared" si="72"/>
        <v>0.870787037</v>
      </c>
      <c r="G157" s="326">
        <f t="shared" si="72"/>
        <v>34</v>
      </c>
      <c r="H157" s="329">
        <f t="shared" si="72"/>
        <v>34</v>
      </c>
      <c r="I157" s="326">
        <f t="shared" si="72"/>
        <v>105</v>
      </c>
      <c r="J157" s="330" t="s">
        <v>673</v>
      </c>
      <c r="K157" s="36"/>
      <c r="L157" s="47"/>
      <c r="M157" s="3"/>
      <c r="N157" s="3"/>
      <c r="O157" s="3"/>
      <c r="P157" s="3"/>
      <c r="Q157" s="3"/>
      <c r="R157" s="3"/>
      <c r="S157" s="3"/>
      <c r="T157" s="3"/>
      <c r="U157" s="3"/>
      <c r="V157" s="3"/>
      <c r="W157" s="3"/>
      <c r="X157" s="3"/>
      <c r="Y157" s="3"/>
      <c r="Z157" s="3"/>
    </row>
    <row r="158" ht="15.75" customHeight="1">
      <c r="A158" s="331">
        <v>4.0</v>
      </c>
      <c r="B158" s="332">
        <f t="shared" ref="B158:I158" si="73">(B80)</f>
        <v>19</v>
      </c>
      <c r="C158" s="333">
        <f t="shared" si="73"/>
        <v>8</v>
      </c>
      <c r="D158" s="332">
        <f t="shared" si="73"/>
        <v>19</v>
      </c>
      <c r="E158" s="334">
        <f t="shared" si="73"/>
        <v>0.7116666667</v>
      </c>
      <c r="F158" s="334">
        <f t="shared" si="73"/>
        <v>0.8629166667</v>
      </c>
      <c r="G158" s="332">
        <f t="shared" si="73"/>
        <v>19</v>
      </c>
      <c r="H158" s="335">
        <f t="shared" si="73"/>
        <v>18</v>
      </c>
      <c r="I158" s="332">
        <f t="shared" si="73"/>
        <v>43</v>
      </c>
      <c r="J158" s="336" t="s">
        <v>674</v>
      </c>
      <c r="K158" s="36"/>
      <c r="L158" s="47"/>
      <c r="M158" s="3"/>
      <c r="N158" s="3"/>
      <c r="O158" s="3"/>
      <c r="P158" s="3"/>
      <c r="Q158" s="3"/>
      <c r="R158" s="3"/>
      <c r="S158" s="3"/>
      <c r="T158" s="3"/>
      <c r="U158" s="3"/>
      <c r="V158" s="3"/>
      <c r="W158" s="3"/>
      <c r="X158" s="3"/>
      <c r="Y158" s="3"/>
      <c r="Z158" s="3"/>
    </row>
    <row r="159" ht="15.75" customHeight="1">
      <c r="A159" s="337">
        <v>5.0</v>
      </c>
      <c r="B159" s="338">
        <f t="shared" ref="B159:I159" si="74">(B123)</f>
        <v>26</v>
      </c>
      <c r="C159" s="339">
        <f t="shared" si="74"/>
        <v>5</v>
      </c>
      <c r="D159" s="338">
        <f t="shared" si="74"/>
        <v>26</v>
      </c>
      <c r="E159" s="340">
        <f t="shared" si="74"/>
        <v>0.6822619048</v>
      </c>
      <c r="F159" s="340">
        <f t="shared" si="74"/>
        <v>0.934047619</v>
      </c>
      <c r="G159" s="338">
        <f t="shared" si="74"/>
        <v>26</v>
      </c>
      <c r="H159" s="341">
        <f t="shared" si="74"/>
        <v>26</v>
      </c>
      <c r="I159" s="338">
        <f t="shared" si="74"/>
        <v>102</v>
      </c>
      <c r="J159" s="342" t="s">
        <v>675</v>
      </c>
      <c r="K159" s="36"/>
      <c r="L159" s="47"/>
      <c r="M159" s="3"/>
      <c r="N159" s="3"/>
      <c r="O159" s="3"/>
      <c r="P159" s="3"/>
      <c r="Q159" s="3"/>
      <c r="R159" s="3"/>
      <c r="S159" s="3"/>
      <c r="T159" s="3"/>
      <c r="U159" s="3"/>
      <c r="V159" s="3"/>
      <c r="W159" s="3"/>
      <c r="X159" s="3"/>
      <c r="Y159" s="3"/>
      <c r="Z159" s="3"/>
    </row>
    <row r="160" ht="15.75" customHeight="1">
      <c r="A160" s="343">
        <v>4.0</v>
      </c>
      <c r="B160" s="344">
        <f t="shared" ref="B160:I160" si="75">(B151)</f>
        <v>14</v>
      </c>
      <c r="C160" s="345">
        <f t="shared" si="75"/>
        <v>4</v>
      </c>
      <c r="D160" s="344">
        <f t="shared" si="75"/>
        <v>17</v>
      </c>
      <c r="E160" s="346">
        <f t="shared" si="75"/>
        <v>0.8177083333</v>
      </c>
      <c r="F160" s="346">
        <f t="shared" si="75"/>
        <v>0.9895833333</v>
      </c>
      <c r="G160" s="344">
        <f t="shared" si="75"/>
        <v>14</v>
      </c>
      <c r="H160" s="347">
        <f t="shared" si="75"/>
        <v>14</v>
      </c>
      <c r="I160" s="344">
        <f t="shared" si="75"/>
        <v>72</v>
      </c>
      <c r="J160" s="348" t="s">
        <v>676</v>
      </c>
      <c r="K160" s="36"/>
      <c r="L160" s="47"/>
      <c r="M160" s="3"/>
      <c r="N160" s="3"/>
      <c r="O160" s="3"/>
      <c r="P160" s="3"/>
      <c r="Q160" s="3"/>
      <c r="R160" s="3"/>
      <c r="S160" s="3"/>
      <c r="T160" s="3"/>
      <c r="U160" s="3"/>
      <c r="V160" s="3"/>
      <c r="W160" s="3"/>
      <c r="X160" s="3"/>
      <c r="Y160" s="3"/>
      <c r="Z160" s="3"/>
    </row>
    <row r="161" ht="15.75" customHeight="1">
      <c r="A161" s="349">
        <f>SUM(A157:A160)</f>
        <v>19</v>
      </c>
      <c r="B161" s="350">
        <f t="shared" ref="B161:D161" si="76">(B151+B123+B80+B46)</f>
        <v>93</v>
      </c>
      <c r="C161" s="351">
        <f t="shared" si="76"/>
        <v>23</v>
      </c>
      <c r="D161" s="350">
        <f t="shared" si="76"/>
        <v>96</v>
      </c>
      <c r="E161" s="352">
        <f t="shared" ref="E161:F161" si="77">(E151+E123+E80+E46)/4</f>
        <v>0.7363583003</v>
      </c>
      <c r="F161" s="352">
        <f t="shared" si="77"/>
        <v>0.914333664</v>
      </c>
      <c r="G161" s="350">
        <f t="shared" ref="G161:I161" si="78">(G151+G123+G80+G46)</f>
        <v>93</v>
      </c>
      <c r="H161" s="353">
        <f t="shared" si="78"/>
        <v>92</v>
      </c>
      <c r="I161" s="350">
        <f t="shared" si="78"/>
        <v>322</v>
      </c>
      <c r="J161" s="354">
        <v>4.0</v>
      </c>
      <c r="K161" s="36"/>
      <c r="L161" s="47"/>
      <c r="M161" s="355"/>
      <c r="N161" s="355"/>
      <c r="O161" s="355"/>
      <c r="P161" s="355"/>
      <c r="Q161" s="355"/>
      <c r="R161" s="355"/>
      <c r="S161" s="355"/>
      <c r="T161" s="355"/>
      <c r="U161" s="355"/>
      <c r="V161" s="355"/>
      <c r="W161" s="355"/>
      <c r="X161" s="355"/>
      <c r="Y161" s="355"/>
      <c r="Z161" s="355"/>
    </row>
    <row r="162" ht="15.75" customHeight="1">
      <c r="A162" s="263"/>
      <c r="B162" s="264"/>
      <c r="C162" s="265"/>
      <c r="D162" s="266"/>
      <c r="E162" s="266"/>
      <c r="F162" s="266"/>
      <c r="G162" s="266"/>
      <c r="H162" s="267"/>
      <c r="I162" s="266"/>
      <c r="J162" s="266"/>
      <c r="K162" s="266"/>
      <c r="L162" s="268"/>
    </row>
    <row r="163" ht="15.75" customHeight="1">
      <c r="A163" s="263"/>
      <c r="B163" s="264"/>
      <c r="C163" s="265"/>
      <c r="D163" s="266"/>
      <c r="E163" s="266"/>
      <c r="F163" s="266"/>
      <c r="G163" s="266"/>
      <c r="H163" s="267"/>
      <c r="I163" s="266"/>
      <c r="J163" s="266"/>
      <c r="K163" s="266"/>
      <c r="L163" s="268"/>
    </row>
    <row r="164" ht="15.75" customHeight="1">
      <c r="A164" s="263"/>
      <c r="B164" s="264"/>
      <c r="C164" s="265"/>
      <c r="D164" s="266"/>
      <c r="E164" s="266"/>
      <c r="F164" s="266"/>
      <c r="G164" s="266"/>
      <c r="H164" s="267"/>
      <c r="I164" s="266"/>
      <c r="J164" s="266"/>
      <c r="K164" s="266"/>
      <c r="L164" s="268"/>
    </row>
    <row r="165" ht="15.75" customHeight="1">
      <c r="A165" s="263"/>
      <c r="B165" s="264"/>
      <c r="C165" s="265"/>
      <c r="D165" s="266"/>
      <c r="E165" s="266"/>
      <c r="F165" s="266"/>
      <c r="G165" s="266"/>
      <c r="H165" s="267"/>
      <c r="I165" s="266"/>
      <c r="J165" s="266"/>
      <c r="K165" s="266"/>
      <c r="L165" s="268"/>
    </row>
    <row r="166" ht="15.75" customHeight="1">
      <c r="A166" s="263"/>
      <c r="B166" s="264"/>
      <c r="C166" s="265"/>
      <c r="D166" s="266"/>
      <c r="E166" s="266"/>
      <c r="F166" s="266"/>
      <c r="G166" s="266"/>
      <c r="H166" s="267"/>
      <c r="I166" s="266"/>
      <c r="J166" s="266"/>
      <c r="K166" s="266"/>
      <c r="L166" s="268"/>
    </row>
    <row r="167" ht="15.75" customHeight="1">
      <c r="A167" s="263"/>
      <c r="B167" s="264"/>
      <c r="C167" s="265"/>
      <c r="D167" s="266"/>
      <c r="E167" s="266"/>
      <c r="F167" s="266"/>
      <c r="G167" s="266"/>
      <c r="H167" s="267"/>
      <c r="I167" s="266"/>
      <c r="J167" s="266"/>
      <c r="K167" s="266"/>
      <c r="L167" s="268"/>
    </row>
    <row r="168" ht="15.75" customHeight="1">
      <c r="A168" s="263"/>
      <c r="B168" s="264"/>
      <c r="C168" s="265"/>
      <c r="D168" s="266"/>
      <c r="E168" s="266"/>
      <c r="F168" s="266"/>
      <c r="G168" s="266"/>
      <c r="H168" s="267"/>
      <c r="I168" s="266"/>
      <c r="J168" s="266"/>
      <c r="K168" s="266"/>
      <c r="L168" s="268"/>
    </row>
    <row r="169" ht="15.75" customHeight="1">
      <c r="A169" s="263"/>
      <c r="B169" s="264"/>
      <c r="C169" s="265"/>
      <c r="D169" s="266"/>
      <c r="E169" s="266"/>
      <c r="F169" s="266"/>
      <c r="G169" s="266"/>
      <c r="H169" s="267"/>
      <c r="I169" s="266"/>
      <c r="J169" s="266"/>
      <c r="K169" s="266"/>
      <c r="L169" s="268"/>
    </row>
    <row r="170" ht="15.75" customHeight="1">
      <c r="A170" s="263"/>
      <c r="B170" s="264"/>
      <c r="C170" s="265"/>
      <c r="D170" s="266"/>
      <c r="E170" s="266"/>
      <c r="F170" s="266"/>
      <c r="G170" s="266"/>
      <c r="H170" s="267"/>
      <c r="I170" s="266"/>
      <c r="J170" s="266"/>
      <c r="K170" s="266"/>
      <c r="L170" s="268"/>
    </row>
    <row r="171" ht="15.75" customHeight="1">
      <c r="A171" s="263"/>
      <c r="B171" s="264"/>
      <c r="C171" s="265"/>
      <c r="D171" s="266"/>
      <c r="E171" s="266"/>
      <c r="F171" s="266"/>
      <c r="G171" s="266"/>
      <c r="H171" s="267"/>
      <c r="I171" s="266"/>
      <c r="J171" s="266"/>
      <c r="K171" s="266"/>
      <c r="L171" s="268"/>
    </row>
    <row r="172" ht="15.75" customHeight="1">
      <c r="A172" s="263"/>
      <c r="B172" s="264"/>
      <c r="C172" s="265"/>
      <c r="D172" s="266"/>
      <c r="E172" s="266"/>
      <c r="F172" s="266"/>
      <c r="G172" s="266"/>
      <c r="H172" s="267"/>
      <c r="I172" s="266"/>
      <c r="J172" s="266"/>
      <c r="K172" s="266"/>
      <c r="L172" s="268"/>
    </row>
    <row r="173" ht="15.75" customHeight="1">
      <c r="A173" s="263"/>
      <c r="B173" s="264"/>
      <c r="C173" s="265"/>
      <c r="D173" s="266"/>
      <c r="E173" s="266"/>
      <c r="F173" s="266"/>
      <c r="G173" s="266"/>
      <c r="H173" s="267"/>
      <c r="I173" s="266"/>
      <c r="J173" s="266"/>
      <c r="K173" s="266"/>
      <c r="L173" s="268"/>
    </row>
    <row r="174" ht="15.75" customHeight="1">
      <c r="A174" s="263"/>
      <c r="B174" s="264"/>
      <c r="C174" s="265"/>
      <c r="D174" s="266"/>
      <c r="E174" s="266"/>
      <c r="F174" s="266"/>
      <c r="G174" s="266"/>
      <c r="H174" s="267"/>
      <c r="I174" s="266"/>
      <c r="J174" s="266"/>
      <c r="K174" s="266"/>
      <c r="L174" s="268"/>
    </row>
    <row r="175" ht="15.75" customHeight="1">
      <c r="A175" s="263"/>
      <c r="B175" s="264"/>
      <c r="C175" s="265"/>
      <c r="D175" s="266"/>
      <c r="E175" s="266"/>
      <c r="F175" s="266"/>
      <c r="G175" s="266"/>
      <c r="H175" s="267"/>
      <c r="I175" s="266"/>
      <c r="J175" s="266"/>
      <c r="K175" s="266"/>
      <c r="L175" s="268"/>
    </row>
    <row r="176" ht="15.75" customHeight="1">
      <c r="A176" s="263"/>
      <c r="B176" s="264"/>
      <c r="C176" s="265"/>
      <c r="D176" s="266"/>
      <c r="E176" s="266"/>
      <c r="F176" s="266"/>
      <c r="G176" s="266"/>
      <c r="H176" s="267"/>
      <c r="I176" s="266"/>
      <c r="J176" s="266"/>
      <c r="K176" s="266"/>
      <c r="L176" s="268"/>
    </row>
    <row r="177" ht="15.75" customHeight="1">
      <c r="A177" s="263"/>
      <c r="B177" s="264"/>
      <c r="C177" s="265"/>
      <c r="D177" s="266"/>
      <c r="E177" s="266"/>
      <c r="F177" s="266"/>
      <c r="G177" s="266"/>
      <c r="H177" s="267"/>
      <c r="I177" s="266"/>
      <c r="J177" s="266"/>
      <c r="K177" s="266"/>
      <c r="L177" s="268"/>
    </row>
    <row r="178" ht="15.75" customHeight="1">
      <c r="A178" s="263"/>
      <c r="B178" s="264"/>
      <c r="C178" s="265"/>
      <c r="D178" s="266"/>
      <c r="E178" s="266"/>
      <c r="F178" s="266"/>
      <c r="G178" s="266"/>
      <c r="H178" s="267"/>
      <c r="I178" s="266"/>
      <c r="J178" s="266"/>
      <c r="K178" s="266"/>
      <c r="L178" s="268"/>
    </row>
    <row r="179" ht="15.75" customHeight="1">
      <c r="A179" s="263"/>
      <c r="B179" s="264"/>
      <c r="C179" s="265"/>
      <c r="D179" s="266"/>
      <c r="E179" s="266"/>
      <c r="F179" s="266"/>
      <c r="G179" s="266"/>
      <c r="H179" s="267"/>
      <c r="I179" s="266"/>
      <c r="J179" s="266"/>
      <c r="K179" s="266"/>
      <c r="L179" s="268"/>
    </row>
    <row r="180" ht="15.75" customHeight="1">
      <c r="A180" s="263"/>
      <c r="B180" s="264"/>
      <c r="C180" s="265"/>
      <c r="D180" s="266"/>
      <c r="E180" s="266"/>
      <c r="F180" s="266"/>
      <c r="G180" s="266"/>
      <c r="H180" s="267"/>
      <c r="I180" s="266"/>
      <c r="J180" s="266"/>
      <c r="K180" s="266"/>
      <c r="L180" s="268"/>
    </row>
    <row r="181" ht="15.75" customHeight="1">
      <c r="A181" s="263"/>
      <c r="B181" s="264"/>
      <c r="C181" s="265"/>
      <c r="D181" s="266"/>
      <c r="E181" s="266"/>
      <c r="F181" s="266"/>
      <c r="G181" s="266"/>
      <c r="H181" s="267"/>
      <c r="I181" s="266"/>
      <c r="J181" s="266"/>
      <c r="K181" s="266"/>
      <c r="L181" s="268"/>
    </row>
    <row r="182" ht="15.75" customHeight="1">
      <c r="A182" s="263"/>
      <c r="B182" s="264"/>
      <c r="C182" s="265"/>
      <c r="D182" s="266"/>
      <c r="E182" s="266"/>
      <c r="F182" s="266"/>
      <c r="G182" s="266"/>
      <c r="H182" s="267"/>
      <c r="I182" s="266"/>
      <c r="J182" s="266"/>
      <c r="K182" s="266"/>
      <c r="L182" s="268"/>
    </row>
    <row r="183" ht="15.75" customHeight="1">
      <c r="A183" s="263"/>
      <c r="B183" s="264"/>
      <c r="C183" s="265"/>
      <c r="D183" s="266"/>
      <c r="E183" s="266"/>
      <c r="F183" s="266"/>
      <c r="G183" s="266"/>
      <c r="H183" s="267"/>
      <c r="I183" s="266"/>
      <c r="J183" s="266"/>
      <c r="K183" s="266"/>
      <c r="L183" s="268"/>
    </row>
    <row r="184" ht="15.75" customHeight="1">
      <c r="A184" s="263"/>
      <c r="B184" s="264"/>
      <c r="C184" s="265"/>
      <c r="D184" s="266"/>
      <c r="E184" s="266"/>
      <c r="F184" s="266"/>
      <c r="G184" s="266"/>
      <c r="H184" s="267"/>
      <c r="I184" s="266"/>
      <c r="J184" s="266"/>
      <c r="K184" s="266"/>
      <c r="L184" s="268"/>
    </row>
    <row r="185" ht="15.75" customHeight="1">
      <c r="A185" s="263"/>
      <c r="B185" s="264"/>
      <c r="C185" s="265"/>
      <c r="D185" s="266"/>
      <c r="E185" s="266"/>
      <c r="F185" s="266"/>
      <c r="G185" s="266"/>
      <c r="H185" s="267"/>
      <c r="I185" s="266"/>
      <c r="J185" s="266"/>
      <c r="K185" s="266"/>
      <c r="L185" s="268"/>
    </row>
    <row r="186" ht="15.75" customHeight="1">
      <c r="A186" s="263"/>
      <c r="B186" s="264"/>
      <c r="C186" s="265"/>
      <c r="D186" s="266"/>
      <c r="E186" s="266"/>
      <c r="F186" s="266"/>
      <c r="G186" s="266"/>
      <c r="H186" s="267"/>
      <c r="I186" s="266"/>
      <c r="J186" s="266"/>
      <c r="K186" s="266"/>
      <c r="L186" s="268"/>
    </row>
    <row r="187" ht="15.75" customHeight="1">
      <c r="A187" s="263"/>
      <c r="B187" s="264"/>
      <c r="C187" s="265"/>
      <c r="D187" s="266"/>
      <c r="E187" s="266"/>
      <c r="F187" s="266"/>
      <c r="G187" s="266"/>
      <c r="H187" s="267"/>
      <c r="I187" s="266"/>
      <c r="J187" s="266"/>
      <c r="K187" s="266"/>
      <c r="L187" s="268"/>
    </row>
    <row r="188" ht="15.75" customHeight="1">
      <c r="A188" s="263"/>
      <c r="B188" s="264"/>
      <c r="C188" s="265"/>
      <c r="D188" s="266"/>
      <c r="E188" s="266"/>
      <c r="F188" s="266"/>
      <c r="G188" s="266"/>
      <c r="H188" s="267"/>
      <c r="I188" s="266"/>
      <c r="J188" s="266"/>
      <c r="K188" s="266"/>
      <c r="L188" s="268"/>
    </row>
    <row r="189" ht="15.75" customHeight="1">
      <c r="A189" s="263"/>
      <c r="B189" s="264"/>
      <c r="C189" s="265"/>
      <c r="D189" s="266"/>
      <c r="E189" s="266"/>
      <c r="F189" s="266"/>
      <c r="G189" s="266"/>
      <c r="H189" s="267"/>
      <c r="I189" s="266"/>
      <c r="J189" s="266"/>
      <c r="K189" s="266"/>
      <c r="L189" s="268"/>
    </row>
    <row r="190" ht="15.75" customHeight="1">
      <c r="A190" s="263"/>
      <c r="B190" s="264"/>
      <c r="C190" s="265"/>
      <c r="D190" s="266"/>
      <c r="E190" s="266"/>
      <c r="F190" s="266"/>
      <c r="G190" s="266"/>
      <c r="H190" s="267"/>
      <c r="I190" s="266"/>
      <c r="J190" s="266"/>
      <c r="K190" s="266"/>
      <c r="L190" s="268"/>
    </row>
    <row r="191" ht="15.75" customHeight="1">
      <c r="A191" s="263"/>
      <c r="B191" s="264"/>
      <c r="C191" s="265"/>
      <c r="D191" s="266"/>
      <c r="E191" s="266"/>
      <c r="F191" s="266"/>
      <c r="G191" s="266"/>
      <c r="H191" s="267"/>
      <c r="I191" s="266"/>
      <c r="J191" s="266"/>
      <c r="K191" s="266"/>
      <c r="L191" s="268"/>
    </row>
    <row r="192" ht="15.75" customHeight="1">
      <c r="A192" s="263"/>
      <c r="B192" s="264"/>
      <c r="C192" s="265"/>
      <c r="D192" s="266"/>
      <c r="E192" s="266"/>
      <c r="F192" s="266"/>
      <c r="G192" s="266"/>
      <c r="H192" s="267"/>
      <c r="I192" s="266"/>
      <c r="J192" s="266"/>
      <c r="K192" s="266"/>
      <c r="L192" s="268"/>
    </row>
    <row r="193" ht="15.75" customHeight="1">
      <c r="A193" s="263"/>
      <c r="B193" s="264"/>
      <c r="C193" s="265"/>
      <c r="D193" s="266"/>
      <c r="E193" s="266"/>
      <c r="F193" s="266"/>
      <c r="G193" s="266"/>
      <c r="H193" s="267"/>
      <c r="I193" s="266"/>
      <c r="J193" s="266"/>
      <c r="K193" s="266"/>
      <c r="L193" s="268"/>
    </row>
    <row r="194" ht="15.75" customHeight="1">
      <c r="A194" s="263"/>
      <c r="B194" s="264"/>
      <c r="C194" s="265"/>
      <c r="D194" s="266"/>
      <c r="E194" s="266"/>
      <c r="F194" s="266"/>
      <c r="G194" s="266"/>
      <c r="H194" s="267"/>
      <c r="I194" s="266"/>
      <c r="J194" s="266"/>
      <c r="K194" s="266"/>
      <c r="L194" s="268"/>
    </row>
    <row r="195" ht="15.75" customHeight="1">
      <c r="A195" s="263"/>
      <c r="B195" s="264"/>
      <c r="C195" s="265"/>
      <c r="D195" s="266"/>
      <c r="E195" s="266"/>
      <c r="F195" s="266"/>
      <c r="G195" s="266"/>
      <c r="H195" s="267"/>
      <c r="I195" s="266"/>
      <c r="J195" s="266"/>
      <c r="K195" s="266"/>
      <c r="L195" s="268"/>
    </row>
    <row r="196" ht="15.75" customHeight="1">
      <c r="A196" s="263"/>
      <c r="B196" s="264"/>
      <c r="C196" s="265"/>
      <c r="D196" s="266"/>
      <c r="E196" s="266"/>
      <c r="F196" s="266"/>
      <c r="G196" s="266"/>
      <c r="H196" s="267"/>
      <c r="I196" s="266"/>
      <c r="J196" s="266"/>
      <c r="K196" s="266"/>
      <c r="L196" s="268"/>
    </row>
    <row r="197" ht="15.75" customHeight="1">
      <c r="A197" s="263"/>
      <c r="B197" s="264"/>
      <c r="C197" s="265"/>
      <c r="D197" s="266"/>
      <c r="E197" s="266"/>
      <c r="F197" s="266"/>
      <c r="G197" s="266"/>
      <c r="H197" s="267"/>
      <c r="I197" s="266"/>
      <c r="J197" s="266"/>
      <c r="K197" s="266"/>
      <c r="L197" s="268"/>
    </row>
    <row r="198" ht="15.75" customHeight="1">
      <c r="A198" s="263"/>
      <c r="B198" s="264"/>
      <c r="C198" s="265"/>
      <c r="D198" s="266"/>
      <c r="E198" s="266"/>
      <c r="F198" s="266"/>
      <c r="G198" s="266"/>
      <c r="H198" s="267"/>
      <c r="I198" s="266"/>
      <c r="J198" s="266"/>
      <c r="K198" s="266"/>
      <c r="L198" s="268"/>
    </row>
    <row r="199" ht="15.75" customHeight="1">
      <c r="A199" s="263"/>
      <c r="B199" s="264"/>
      <c r="C199" s="265"/>
      <c r="D199" s="266"/>
      <c r="E199" s="266"/>
      <c r="F199" s="266"/>
      <c r="G199" s="266"/>
      <c r="H199" s="267"/>
      <c r="I199" s="266"/>
      <c r="J199" s="266"/>
      <c r="K199" s="266"/>
      <c r="L199" s="268"/>
    </row>
    <row r="200" ht="15.75" customHeight="1">
      <c r="A200" s="263"/>
      <c r="B200" s="264"/>
      <c r="C200" s="265"/>
      <c r="D200" s="266"/>
      <c r="E200" s="266"/>
      <c r="F200" s="266"/>
      <c r="G200" s="266"/>
      <c r="H200" s="267"/>
      <c r="I200" s="266"/>
      <c r="J200" s="266"/>
      <c r="K200" s="266"/>
      <c r="L200" s="268"/>
    </row>
    <row r="201" ht="15.75" customHeight="1">
      <c r="A201" s="263"/>
      <c r="B201" s="264"/>
      <c r="C201" s="265"/>
      <c r="D201" s="266"/>
      <c r="E201" s="266"/>
      <c r="F201" s="266"/>
      <c r="G201" s="266"/>
      <c r="H201" s="267"/>
      <c r="I201" s="266"/>
      <c r="J201" s="266"/>
      <c r="K201" s="266"/>
      <c r="L201" s="268"/>
    </row>
    <row r="202" ht="15.75" customHeight="1">
      <c r="A202" s="263"/>
      <c r="B202" s="264"/>
      <c r="C202" s="265"/>
      <c r="D202" s="266"/>
      <c r="E202" s="266"/>
      <c r="F202" s="266"/>
      <c r="G202" s="266"/>
      <c r="H202" s="267"/>
      <c r="I202" s="266"/>
      <c r="J202" s="266"/>
      <c r="K202" s="266"/>
      <c r="L202" s="268"/>
    </row>
    <row r="203" ht="15.75" customHeight="1">
      <c r="A203" s="263"/>
      <c r="B203" s="264"/>
      <c r="C203" s="265"/>
      <c r="D203" s="266"/>
      <c r="E203" s="266"/>
      <c r="F203" s="266"/>
      <c r="G203" s="266"/>
      <c r="H203" s="267"/>
      <c r="I203" s="266"/>
      <c r="J203" s="266"/>
      <c r="K203" s="266"/>
      <c r="L203" s="268"/>
    </row>
    <row r="204" ht="15.75" customHeight="1">
      <c r="A204" s="263"/>
      <c r="B204" s="264"/>
      <c r="C204" s="265"/>
      <c r="D204" s="266"/>
      <c r="E204" s="266"/>
      <c r="F204" s="266"/>
      <c r="G204" s="266"/>
      <c r="H204" s="267"/>
      <c r="I204" s="266"/>
      <c r="J204" s="266"/>
      <c r="K204" s="266"/>
      <c r="L204" s="268"/>
    </row>
    <row r="205" ht="15.75" customHeight="1">
      <c r="A205" s="263"/>
      <c r="B205" s="264"/>
      <c r="C205" s="265"/>
      <c r="D205" s="266"/>
      <c r="E205" s="266"/>
      <c r="F205" s="266"/>
      <c r="G205" s="266"/>
      <c r="H205" s="267"/>
      <c r="I205" s="266"/>
      <c r="J205" s="266"/>
      <c r="K205" s="266"/>
      <c r="L205" s="268"/>
    </row>
    <row r="206" ht="15.75" customHeight="1">
      <c r="A206" s="263"/>
      <c r="B206" s="264"/>
      <c r="C206" s="265"/>
      <c r="D206" s="266"/>
      <c r="E206" s="266"/>
      <c r="F206" s="266"/>
      <c r="G206" s="266"/>
      <c r="H206" s="267"/>
      <c r="I206" s="266"/>
      <c r="J206" s="266"/>
      <c r="K206" s="266"/>
      <c r="L206" s="268"/>
    </row>
    <row r="207" ht="15.75" customHeight="1">
      <c r="A207" s="263"/>
      <c r="B207" s="264"/>
      <c r="C207" s="265"/>
      <c r="D207" s="266"/>
      <c r="E207" s="266"/>
      <c r="F207" s="266"/>
      <c r="G207" s="266"/>
      <c r="H207" s="267"/>
      <c r="I207" s="266"/>
      <c r="J207" s="266"/>
      <c r="K207" s="266"/>
      <c r="L207" s="268"/>
    </row>
    <row r="208" ht="15.75" customHeight="1">
      <c r="A208" s="263"/>
      <c r="B208" s="264"/>
      <c r="C208" s="265"/>
      <c r="D208" s="266"/>
      <c r="E208" s="266"/>
      <c r="F208" s="266"/>
      <c r="G208" s="266"/>
      <c r="H208" s="267"/>
      <c r="I208" s="266"/>
      <c r="J208" s="266"/>
      <c r="K208" s="266"/>
      <c r="L208" s="268"/>
    </row>
    <row r="209" ht="15.75" customHeight="1">
      <c r="A209" s="263"/>
      <c r="B209" s="264"/>
      <c r="C209" s="265"/>
      <c r="D209" s="266"/>
      <c r="E209" s="266"/>
      <c r="F209" s="266"/>
      <c r="G209" s="266"/>
      <c r="H209" s="267"/>
      <c r="I209" s="266"/>
      <c r="J209" s="266"/>
      <c r="K209" s="266"/>
      <c r="L209" s="268"/>
    </row>
    <row r="210" ht="15.75" customHeight="1">
      <c r="A210" s="263"/>
      <c r="B210" s="264"/>
      <c r="C210" s="265"/>
      <c r="D210" s="266"/>
      <c r="E210" s="266"/>
      <c r="F210" s="266"/>
      <c r="G210" s="266"/>
      <c r="H210" s="267"/>
      <c r="I210" s="266"/>
      <c r="J210" s="266"/>
      <c r="K210" s="266"/>
      <c r="L210" s="268"/>
    </row>
    <row r="211" ht="15.75" customHeight="1">
      <c r="A211" s="263"/>
      <c r="B211" s="264"/>
      <c r="C211" s="265"/>
      <c r="D211" s="266"/>
      <c r="E211" s="266"/>
      <c r="F211" s="266"/>
      <c r="G211" s="266"/>
      <c r="H211" s="267"/>
      <c r="I211" s="266"/>
      <c r="J211" s="266"/>
      <c r="K211" s="266"/>
      <c r="L211" s="268"/>
    </row>
    <row r="212" ht="15.75" customHeight="1">
      <c r="A212" s="263"/>
      <c r="B212" s="264"/>
      <c r="C212" s="265"/>
      <c r="D212" s="266"/>
      <c r="E212" s="266"/>
      <c r="F212" s="266"/>
      <c r="G212" s="266"/>
      <c r="H212" s="267"/>
      <c r="I212" s="266"/>
      <c r="J212" s="266"/>
      <c r="K212" s="266"/>
      <c r="L212" s="268"/>
    </row>
    <row r="213" ht="15.75" customHeight="1">
      <c r="A213" s="263"/>
      <c r="B213" s="264"/>
      <c r="C213" s="265"/>
      <c r="D213" s="266"/>
      <c r="E213" s="266"/>
      <c r="F213" s="266"/>
      <c r="G213" s="266"/>
      <c r="H213" s="267"/>
      <c r="I213" s="266"/>
      <c r="J213" s="266"/>
      <c r="K213" s="266"/>
      <c r="L213" s="268"/>
    </row>
    <row r="214" ht="15.75" customHeight="1">
      <c r="A214" s="263"/>
      <c r="B214" s="264"/>
      <c r="C214" s="265"/>
      <c r="D214" s="266"/>
      <c r="E214" s="266"/>
      <c r="F214" s="266"/>
      <c r="G214" s="266"/>
      <c r="H214" s="267"/>
      <c r="I214" s="266"/>
      <c r="J214" s="266"/>
      <c r="K214" s="266"/>
      <c r="L214" s="268"/>
    </row>
    <row r="215" ht="15.75" customHeight="1">
      <c r="A215" s="263"/>
      <c r="B215" s="264"/>
      <c r="C215" s="265"/>
      <c r="D215" s="266"/>
      <c r="E215" s="266"/>
      <c r="F215" s="266"/>
      <c r="G215" s="266"/>
      <c r="H215" s="267"/>
      <c r="I215" s="266"/>
      <c r="J215" s="266"/>
      <c r="K215" s="266"/>
      <c r="L215" s="268"/>
    </row>
    <row r="216" ht="15.75" customHeight="1">
      <c r="A216" s="263"/>
      <c r="B216" s="264"/>
      <c r="C216" s="265"/>
      <c r="D216" s="266"/>
      <c r="E216" s="266"/>
      <c r="F216" s="266"/>
      <c r="G216" s="266"/>
      <c r="H216" s="267"/>
      <c r="I216" s="266"/>
      <c r="J216" s="266"/>
      <c r="K216" s="266"/>
      <c r="L216" s="268"/>
    </row>
    <row r="217" ht="15.75" customHeight="1">
      <c r="A217" s="263"/>
      <c r="B217" s="264"/>
      <c r="C217" s="265"/>
      <c r="D217" s="266"/>
      <c r="E217" s="266"/>
      <c r="F217" s="266"/>
      <c r="G217" s="266"/>
      <c r="H217" s="267"/>
      <c r="I217" s="266"/>
      <c r="J217" s="266"/>
      <c r="K217" s="266"/>
      <c r="L217" s="268"/>
    </row>
    <row r="218" ht="15.75" customHeight="1">
      <c r="A218" s="263"/>
      <c r="B218" s="264"/>
      <c r="C218" s="265"/>
      <c r="D218" s="266"/>
      <c r="E218" s="266"/>
      <c r="F218" s="266"/>
      <c r="G218" s="266"/>
      <c r="H218" s="267"/>
      <c r="I218" s="266"/>
      <c r="J218" s="266"/>
      <c r="K218" s="266"/>
      <c r="L218" s="268"/>
    </row>
    <row r="219" ht="15.75" customHeight="1">
      <c r="A219" s="263"/>
      <c r="B219" s="264"/>
      <c r="C219" s="265"/>
      <c r="D219" s="266"/>
      <c r="E219" s="266"/>
      <c r="F219" s="266"/>
      <c r="G219" s="266"/>
      <c r="H219" s="267"/>
      <c r="I219" s="266"/>
      <c r="J219" s="266"/>
      <c r="K219" s="266"/>
      <c r="L219" s="268"/>
    </row>
    <row r="220" ht="15.75" customHeight="1">
      <c r="A220" s="263"/>
      <c r="B220" s="264"/>
      <c r="C220" s="265"/>
      <c r="D220" s="266"/>
      <c r="E220" s="266"/>
      <c r="F220" s="266"/>
      <c r="G220" s="266"/>
      <c r="H220" s="267"/>
      <c r="I220" s="266"/>
      <c r="J220" s="266"/>
      <c r="K220" s="266"/>
      <c r="L220" s="268"/>
    </row>
    <row r="221" ht="15.75" customHeight="1">
      <c r="A221" s="263"/>
      <c r="B221" s="264"/>
      <c r="C221" s="265"/>
      <c r="D221" s="266"/>
      <c r="E221" s="266"/>
      <c r="F221" s="266"/>
      <c r="G221" s="266"/>
      <c r="H221" s="267"/>
      <c r="I221" s="266"/>
      <c r="J221" s="266"/>
      <c r="K221" s="266"/>
      <c r="L221" s="268"/>
    </row>
    <row r="222" ht="15.75" customHeight="1">
      <c r="A222" s="263"/>
      <c r="B222" s="264"/>
      <c r="C222" s="265"/>
      <c r="D222" s="266"/>
      <c r="E222" s="266"/>
      <c r="F222" s="266"/>
      <c r="G222" s="266"/>
      <c r="H222" s="267"/>
      <c r="I222" s="266"/>
      <c r="J222" s="266"/>
      <c r="K222" s="266"/>
      <c r="L222" s="268"/>
    </row>
    <row r="223" ht="15.75" customHeight="1">
      <c r="A223" s="263"/>
      <c r="B223" s="264"/>
      <c r="C223" s="265"/>
      <c r="D223" s="266"/>
      <c r="E223" s="266"/>
      <c r="F223" s="266"/>
      <c r="G223" s="266"/>
      <c r="H223" s="267"/>
      <c r="I223" s="266"/>
      <c r="J223" s="266"/>
      <c r="K223" s="266"/>
      <c r="L223" s="268"/>
    </row>
    <row r="224" ht="15.75" customHeight="1">
      <c r="A224" s="263"/>
      <c r="B224" s="264"/>
      <c r="C224" s="265"/>
      <c r="D224" s="266"/>
      <c r="E224" s="266"/>
      <c r="F224" s="266"/>
      <c r="G224" s="266"/>
      <c r="H224" s="267"/>
      <c r="I224" s="266"/>
      <c r="J224" s="266"/>
      <c r="K224" s="266"/>
      <c r="L224" s="268"/>
    </row>
    <row r="225" ht="15.75" customHeight="1">
      <c r="A225" s="263"/>
      <c r="B225" s="264"/>
      <c r="C225" s="265"/>
      <c r="D225" s="266"/>
      <c r="E225" s="266"/>
      <c r="F225" s="266"/>
      <c r="G225" s="266"/>
      <c r="H225" s="267"/>
      <c r="I225" s="266"/>
      <c r="J225" s="266"/>
      <c r="K225" s="266"/>
      <c r="L225" s="268"/>
    </row>
    <row r="226" ht="15.75" customHeight="1">
      <c r="A226" s="263"/>
      <c r="B226" s="264"/>
      <c r="C226" s="265"/>
      <c r="D226" s="266"/>
      <c r="E226" s="266"/>
      <c r="F226" s="266"/>
      <c r="G226" s="266"/>
      <c r="H226" s="267"/>
      <c r="I226" s="266"/>
      <c r="J226" s="266"/>
      <c r="K226" s="266"/>
      <c r="L226" s="268"/>
    </row>
    <row r="227" ht="15.75" customHeight="1">
      <c r="A227" s="263"/>
      <c r="B227" s="264"/>
      <c r="C227" s="265"/>
      <c r="D227" s="266"/>
      <c r="E227" s="266"/>
      <c r="F227" s="266"/>
      <c r="G227" s="266"/>
      <c r="H227" s="267"/>
      <c r="I227" s="266"/>
      <c r="J227" s="266"/>
      <c r="K227" s="266"/>
      <c r="L227" s="268"/>
    </row>
    <row r="228" ht="15.75" customHeight="1">
      <c r="A228" s="263"/>
      <c r="B228" s="264"/>
      <c r="C228" s="265"/>
      <c r="D228" s="266"/>
      <c r="E228" s="266"/>
      <c r="F228" s="266"/>
      <c r="G228" s="266"/>
      <c r="H228" s="267"/>
      <c r="I228" s="266"/>
      <c r="J228" s="266"/>
      <c r="K228" s="266"/>
      <c r="L228" s="268"/>
    </row>
    <row r="229" ht="15.75" customHeight="1">
      <c r="A229" s="263"/>
      <c r="B229" s="264"/>
      <c r="C229" s="265"/>
      <c r="D229" s="266"/>
      <c r="E229" s="266"/>
      <c r="F229" s="266"/>
      <c r="G229" s="266"/>
      <c r="H229" s="267"/>
      <c r="I229" s="266"/>
      <c r="J229" s="266"/>
      <c r="K229" s="266"/>
      <c r="L229" s="268"/>
    </row>
    <row r="230" ht="15.75" customHeight="1">
      <c r="A230" s="263"/>
      <c r="B230" s="264"/>
      <c r="C230" s="265"/>
      <c r="D230" s="266"/>
      <c r="E230" s="266"/>
      <c r="F230" s="266"/>
      <c r="G230" s="266"/>
      <c r="H230" s="267"/>
      <c r="I230" s="266"/>
      <c r="J230" s="266"/>
      <c r="K230" s="266"/>
      <c r="L230" s="268"/>
    </row>
    <row r="231" ht="15.75" customHeight="1">
      <c r="A231" s="263"/>
      <c r="B231" s="264"/>
      <c r="C231" s="265"/>
      <c r="D231" s="266"/>
      <c r="E231" s="266"/>
      <c r="F231" s="266"/>
      <c r="G231" s="266"/>
      <c r="H231" s="267"/>
      <c r="I231" s="266"/>
      <c r="J231" s="266"/>
      <c r="K231" s="266"/>
      <c r="L231" s="268"/>
    </row>
    <row r="232" ht="15.75" customHeight="1">
      <c r="A232" s="263"/>
      <c r="B232" s="264"/>
      <c r="C232" s="265"/>
      <c r="D232" s="266"/>
      <c r="E232" s="266"/>
      <c r="F232" s="266"/>
      <c r="G232" s="266"/>
      <c r="H232" s="267"/>
      <c r="I232" s="266"/>
      <c r="J232" s="266"/>
      <c r="K232" s="266"/>
      <c r="L232" s="268"/>
    </row>
    <row r="233" ht="15.75" customHeight="1">
      <c r="A233" s="263"/>
      <c r="B233" s="264"/>
      <c r="C233" s="265"/>
      <c r="D233" s="266"/>
      <c r="E233" s="266"/>
      <c r="F233" s="266"/>
      <c r="G233" s="266"/>
      <c r="H233" s="267"/>
      <c r="I233" s="266"/>
      <c r="J233" s="266"/>
      <c r="K233" s="266"/>
      <c r="L233" s="268"/>
    </row>
    <row r="234" ht="15.75" customHeight="1">
      <c r="A234" s="263"/>
      <c r="B234" s="264"/>
      <c r="C234" s="265"/>
      <c r="D234" s="266"/>
      <c r="E234" s="266"/>
      <c r="F234" s="266"/>
      <c r="G234" s="266"/>
      <c r="H234" s="267"/>
      <c r="I234" s="266"/>
      <c r="J234" s="266"/>
      <c r="K234" s="266"/>
      <c r="L234" s="268"/>
    </row>
    <row r="235" ht="15.75" customHeight="1">
      <c r="A235" s="263"/>
      <c r="B235" s="264"/>
      <c r="C235" s="265"/>
      <c r="D235" s="266"/>
      <c r="E235" s="266"/>
      <c r="F235" s="266"/>
      <c r="G235" s="266"/>
      <c r="H235" s="267"/>
      <c r="I235" s="266"/>
      <c r="J235" s="266"/>
      <c r="K235" s="266"/>
      <c r="L235" s="268"/>
    </row>
    <row r="236" ht="15.75" customHeight="1">
      <c r="A236" s="263"/>
      <c r="B236" s="264"/>
      <c r="C236" s="265"/>
      <c r="D236" s="266"/>
      <c r="E236" s="266"/>
      <c r="F236" s="266"/>
      <c r="G236" s="266"/>
      <c r="H236" s="267"/>
      <c r="I236" s="266"/>
      <c r="J236" s="266"/>
      <c r="K236" s="266"/>
      <c r="L236" s="268"/>
    </row>
    <row r="237" ht="15.75" customHeight="1">
      <c r="A237" s="263"/>
      <c r="B237" s="264"/>
      <c r="C237" s="265"/>
      <c r="D237" s="266"/>
      <c r="E237" s="266"/>
      <c r="F237" s="266"/>
      <c r="G237" s="266"/>
      <c r="H237" s="267"/>
      <c r="I237" s="266"/>
      <c r="J237" s="266"/>
      <c r="K237" s="266"/>
      <c r="L237" s="268"/>
    </row>
    <row r="238" ht="15.75" customHeight="1">
      <c r="A238" s="263"/>
      <c r="B238" s="264"/>
      <c r="C238" s="265"/>
      <c r="D238" s="266"/>
      <c r="E238" s="266"/>
      <c r="F238" s="266"/>
      <c r="G238" s="266"/>
      <c r="H238" s="267"/>
      <c r="I238" s="266"/>
      <c r="J238" s="266"/>
      <c r="K238" s="266"/>
      <c r="L238" s="268"/>
    </row>
    <row r="239" ht="15.75" customHeight="1">
      <c r="A239" s="263"/>
      <c r="B239" s="264"/>
      <c r="C239" s="265"/>
      <c r="D239" s="266"/>
      <c r="E239" s="266"/>
      <c r="F239" s="266"/>
      <c r="G239" s="266"/>
      <c r="H239" s="267"/>
      <c r="I239" s="266"/>
      <c r="J239" s="266"/>
      <c r="K239" s="266"/>
      <c r="L239" s="268"/>
    </row>
    <row r="240" ht="15.75" customHeight="1">
      <c r="A240" s="263"/>
      <c r="B240" s="264"/>
      <c r="C240" s="265"/>
      <c r="D240" s="266"/>
      <c r="E240" s="266"/>
      <c r="F240" s="266"/>
      <c r="G240" s="266"/>
      <c r="H240" s="267"/>
      <c r="I240" s="266"/>
      <c r="J240" s="266"/>
      <c r="K240" s="266"/>
      <c r="L240" s="268"/>
    </row>
    <row r="241" ht="15.75" customHeight="1">
      <c r="A241" s="263"/>
      <c r="B241" s="264"/>
      <c r="C241" s="265"/>
      <c r="D241" s="266"/>
      <c r="E241" s="266"/>
      <c r="F241" s="266"/>
      <c r="G241" s="266"/>
      <c r="H241" s="267"/>
      <c r="I241" s="266"/>
      <c r="J241" s="266"/>
      <c r="K241" s="266"/>
      <c r="L241" s="268"/>
    </row>
    <row r="242" ht="15.75" customHeight="1">
      <c r="A242" s="263"/>
      <c r="B242" s="264"/>
      <c r="C242" s="265"/>
      <c r="D242" s="266"/>
      <c r="E242" s="266"/>
      <c r="F242" s="266"/>
      <c r="G242" s="266"/>
      <c r="H242" s="267"/>
      <c r="I242" s="266"/>
      <c r="J242" s="266"/>
      <c r="K242" s="266"/>
      <c r="L242" s="268"/>
    </row>
    <row r="243" ht="15.75" customHeight="1">
      <c r="A243" s="263"/>
      <c r="B243" s="264"/>
      <c r="C243" s="265"/>
      <c r="D243" s="266"/>
      <c r="E243" s="266"/>
      <c r="F243" s="266"/>
      <c r="G243" s="266"/>
      <c r="H243" s="267"/>
      <c r="I243" s="266"/>
      <c r="J243" s="266"/>
      <c r="K243" s="266"/>
      <c r="L243" s="268"/>
    </row>
    <row r="244" ht="15.75" customHeight="1">
      <c r="A244" s="263"/>
      <c r="B244" s="264"/>
      <c r="C244" s="265"/>
      <c r="D244" s="266"/>
      <c r="E244" s="266"/>
      <c r="F244" s="266"/>
      <c r="G244" s="266"/>
      <c r="H244" s="267"/>
      <c r="I244" s="266"/>
      <c r="J244" s="266"/>
      <c r="K244" s="266"/>
      <c r="L244" s="268"/>
    </row>
    <row r="245" ht="15.75" customHeight="1">
      <c r="A245" s="263"/>
      <c r="B245" s="264"/>
      <c r="C245" s="265"/>
      <c r="D245" s="266"/>
      <c r="E245" s="266"/>
      <c r="F245" s="266"/>
      <c r="G245" s="266"/>
      <c r="H245" s="267"/>
      <c r="I245" s="266"/>
      <c r="J245" s="266"/>
      <c r="K245" s="266"/>
      <c r="L245" s="268"/>
    </row>
    <row r="246" ht="15.75" customHeight="1">
      <c r="A246" s="263"/>
      <c r="B246" s="264"/>
      <c r="C246" s="265"/>
      <c r="D246" s="266"/>
      <c r="E246" s="266"/>
      <c r="F246" s="266"/>
      <c r="G246" s="266"/>
      <c r="H246" s="267"/>
      <c r="I246" s="266"/>
      <c r="J246" s="266"/>
      <c r="K246" s="266"/>
      <c r="L246" s="268"/>
    </row>
    <row r="247" ht="15.75" customHeight="1">
      <c r="A247" s="263"/>
      <c r="B247" s="264"/>
      <c r="C247" s="265"/>
      <c r="D247" s="266"/>
      <c r="E247" s="266"/>
      <c r="F247" s="266"/>
      <c r="G247" s="266"/>
      <c r="H247" s="267"/>
      <c r="I247" s="266"/>
      <c r="J247" s="266"/>
      <c r="K247" s="266"/>
      <c r="L247" s="268"/>
    </row>
    <row r="248" ht="15.75" customHeight="1">
      <c r="A248" s="263"/>
      <c r="B248" s="264"/>
      <c r="C248" s="265"/>
      <c r="D248" s="266"/>
      <c r="E248" s="266"/>
      <c r="F248" s="266"/>
      <c r="G248" s="266"/>
      <c r="H248" s="267"/>
      <c r="I248" s="266"/>
      <c r="J248" s="266"/>
      <c r="K248" s="266"/>
      <c r="L248" s="268"/>
    </row>
    <row r="249" ht="15.75" customHeight="1">
      <c r="A249" s="263"/>
      <c r="B249" s="264"/>
      <c r="C249" s="265"/>
      <c r="D249" s="266"/>
      <c r="E249" s="266"/>
      <c r="F249" s="266"/>
      <c r="G249" s="266"/>
      <c r="H249" s="267"/>
      <c r="I249" s="266"/>
      <c r="J249" s="266"/>
      <c r="K249" s="266"/>
      <c r="L249" s="268"/>
    </row>
    <row r="250" ht="15.75" customHeight="1">
      <c r="A250" s="263"/>
      <c r="B250" s="264"/>
      <c r="C250" s="265"/>
      <c r="D250" s="266"/>
      <c r="E250" s="266"/>
      <c r="F250" s="266"/>
      <c r="G250" s="266"/>
      <c r="H250" s="267"/>
      <c r="I250" s="266"/>
      <c r="J250" s="266"/>
      <c r="K250" s="266"/>
      <c r="L250" s="268"/>
    </row>
    <row r="251" ht="15.75" customHeight="1">
      <c r="A251" s="263"/>
      <c r="B251" s="264"/>
      <c r="C251" s="265"/>
      <c r="D251" s="266"/>
      <c r="E251" s="266"/>
      <c r="F251" s="266"/>
      <c r="G251" s="266"/>
      <c r="H251" s="267"/>
      <c r="I251" s="266"/>
      <c r="J251" s="266"/>
      <c r="K251" s="266"/>
      <c r="L251" s="268"/>
    </row>
    <row r="252" ht="15.75" customHeight="1">
      <c r="A252" s="263"/>
      <c r="B252" s="264"/>
      <c r="C252" s="265"/>
      <c r="D252" s="266"/>
      <c r="E252" s="266"/>
      <c r="F252" s="266"/>
      <c r="G252" s="266"/>
      <c r="H252" s="267"/>
      <c r="I252" s="266"/>
      <c r="J252" s="266"/>
      <c r="K252" s="266"/>
      <c r="L252" s="268"/>
    </row>
    <row r="253" ht="15.75" customHeight="1">
      <c r="A253" s="263"/>
      <c r="B253" s="264"/>
      <c r="C253" s="265"/>
      <c r="D253" s="266"/>
      <c r="E253" s="266"/>
      <c r="F253" s="266"/>
      <c r="G253" s="266"/>
      <c r="H253" s="267"/>
      <c r="I253" s="266"/>
      <c r="J253" s="266"/>
      <c r="K253" s="266"/>
      <c r="L253" s="268"/>
    </row>
    <row r="254" ht="15.75" customHeight="1">
      <c r="A254" s="263"/>
      <c r="B254" s="264"/>
      <c r="C254" s="265"/>
      <c r="D254" s="266"/>
      <c r="E254" s="266"/>
      <c r="F254" s="266"/>
      <c r="G254" s="266"/>
      <c r="H254" s="267"/>
      <c r="I254" s="266"/>
      <c r="J254" s="266"/>
      <c r="K254" s="266"/>
      <c r="L254" s="268"/>
    </row>
    <row r="255" ht="15.75" customHeight="1">
      <c r="A255" s="263"/>
      <c r="B255" s="264"/>
      <c r="C255" s="265"/>
      <c r="D255" s="266"/>
      <c r="E255" s="266"/>
      <c r="F255" s="266"/>
      <c r="G255" s="266"/>
      <c r="H255" s="267"/>
      <c r="I255" s="266"/>
      <c r="J255" s="266"/>
      <c r="K255" s="266"/>
      <c r="L255" s="268"/>
    </row>
    <row r="256" ht="15.75" customHeight="1">
      <c r="A256" s="263"/>
      <c r="B256" s="264"/>
      <c r="C256" s="265"/>
      <c r="D256" s="266"/>
      <c r="E256" s="266"/>
      <c r="F256" s="266"/>
      <c r="G256" s="266"/>
      <c r="H256" s="267"/>
      <c r="I256" s="266"/>
      <c r="J256" s="266"/>
      <c r="K256" s="266"/>
      <c r="L256" s="268"/>
    </row>
    <row r="257" ht="15.75" customHeight="1">
      <c r="A257" s="263"/>
      <c r="B257" s="264"/>
      <c r="C257" s="265"/>
      <c r="D257" s="266"/>
      <c r="E257" s="266"/>
      <c r="F257" s="266"/>
      <c r="G257" s="266"/>
      <c r="H257" s="267"/>
      <c r="I257" s="266"/>
      <c r="J257" s="266"/>
      <c r="K257" s="266"/>
      <c r="L257" s="268"/>
    </row>
    <row r="258" ht="15.75" customHeight="1">
      <c r="A258" s="263"/>
      <c r="B258" s="264"/>
      <c r="C258" s="265"/>
      <c r="D258" s="266"/>
      <c r="E258" s="266"/>
      <c r="F258" s="266"/>
      <c r="G258" s="266"/>
      <c r="H258" s="267"/>
      <c r="I258" s="266"/>
      <c r="J258" s="266"/>
      <c r="K258" s="266"/>
      <c r="L258" s="268"/>
    </row>
    <row r="259" ht="15.75" customHeight="1">
      <c r="A259" s="263"/>
      <c r="B259" s="264"/>
      <c r="C259" s="265"/>
      <c r="D259" s="266"/>
      <c r="E259" s="266"/>
      <c r="F259" s="266"/>
      <c r="G259" s="266"/>
      <c r="H259" s="267"/>
      <c r="I259" s="266"/>
      <c r="J259" s="266"/>
      <c r="K259" s="266"/>
      <c r="L259" s="268"/>
    </row>
    <row r="260" ht="15.75" customHeight="1">
      <c r="A260" s="263"/>
      <c r="B260" s="264"/>
      <c r="C260" s="265"/>
      <c r="D260" s="266"/>
      <c r="E260" s="266"/>
      <c r="F260" s="266"/>
      <c r="G260" s="266"/>
      <c r="H260" s="267"/>
      <c r="I260" s="266"/>
      <c r="J260" s="266"/>
      <c r="K260" s="266"/>
      <c r="L260" s="268"/>
    </row>
    <row r="261" ht="15.75" customHeight="1">
      <c r="A261" s="263"/>
      <c r="B261" s="264"/>
      <c r="C261" s="265"/>
      <c r="D261" s="266"/>
      <c r="E261" s="266"/>
      <c r="F261" s="266"/>
      <c r="G261" s="266"/>
      <c r="H261" s="267"/>
      <c r="I261" s="266"/>
      <c r="J261" s="266"/>
      <c r="K261" s="266"/>
      <c r="L261" s="268"/>
    </row>
    <row r="262" ht="15.75" customHeight="1">
      <c r="A262" s="263"/>
      <c r="B262" s="264"/>
      <c r="C262" s="265"/>
      <c r="D262" s="266"/>
      <c r="E262" s="266"/>
      <c r="F262" s="266"/>
      <c r="G262" s="266"/>
      <c r="H262" s="267"/>
      <c r="I262" s="266"/>
      <c r="J262" s="266"/>
      <c r="K262" s="266"/>
      <c r="L262" s="268"/>
    </row>
    <row r="263" ht="15.75" customHeight="1">
      <c r="A263" s="263"/>
      <c r="B263" s="264"/>
      <c r="C263" s="265"/>
      <c r="D263" s="266"/>
      <c r="E263" s="266"/>
      <c r="F263" s="266"/>
      <c r="G263" s="266"/>
      <c r="H263" s="267"/>
      <c r="I263" s="266"/>
      <c r="J263" s="266"/>
      <c r="K263" s="266"/>
      <c r="L263" s="268"/>
    </row>
    <row r="264" ht="15.75" customHeight="1">
      <c r="A264" s="263"/>
      <c r="B264" s="264"/>
      <c r="C264" s="265"/>
      <c r="D264" s="266"/>
      <c r="E264" s="266"/>
      <c r="F264" s="266"/>
      <c r="G264" s="266"/>
      <c r="H264" s="267"/>
      <c r="I264" s="266"/>
      <c r="J264" s="266"/>
      <c r="K264" s="266"/>
      <c r="L264" s="268"/>
    </row>
    <row r="265" ht="15.75" customHeight="1">
      <c r="A265" s="263"/>
      <c r="B265" s="264"/>
      <c r="C265" s="265"/>
      <c r="D265" s="266"/>
      <c r="E265" s="266"/>
      <c r="F265" s="266"/>
      <c r="G265" s="266"/>
      <c r="H265" s="267"/>
      <c r="I265" s="266"/>
      <c r="J265" s="266"/>
      <c r="K265" s="266"/>
      <c r="L265" s="268"/>
    </row>
    <row r="266" ht="15.75" customHeight="1">
      <c r="A266" s="263"/>
      <c r="B266" s="264"/>
      <c r="C266" s="265"/>
      <c r="D266" s="266"/>
      <c r="E266" s="266"/>
      <c r="F266" s="266"/>
      <c r="G266" s="266"/>
      <c r="H266" s="267"/>
      <c r="I266" s="266"/>
      <c r="J266" s="266"/>
      <c r="K266" s="266"/>
      <c r="L266" s="268"/>
    </row>
    <row r="267" ht="15.75" customHeight="1">
      <c r="A267" s="263"/>
      <c r="B267" s="264"/>
      <c r="C267" s="265"/>
      <c r="D267" s="266"/>
      <c r="E267" s="266"/>
      <c r="F267" s="266"/>
      <c r="G267" s="266"/>
      <c r="H267" s="267"/>
      <c r="I267" s="266"/>
      <c r="J267" s="266"/>
      <c r="K267" s="266"/>
      <c r="L267" s="268"/>
    </row>
    <row r="268" ht="15.75" customHeight="1">
      <c r="A268" s="263"/>
      <c r="B268" s="264"/>
      <c r="C268" s="265"/>
      <c r="D268" s="266"/>
      <c r="E268" s="266"/>
      <c r="F268" s="266"/>
      <c r="G268" s="266"/>
      <c r="H268" s="267"/>
      <c r="I268" s="266"/>
      <c r="J268" s="266"/>
      <c r="K268" s="266"/>
      <c r="L268" s="268"/>
    </row>
    <row r="269" ht="15.75" customHeight="1">
      <c r="A269" s="263"/>
      <c r="B269" s="264"/>
      <c r="C269" s="265"/>
      <c r="D269" s="266"/>
      <c r="E269" s="266"/>
      <c r="F269" s="266"/>
      <c r="G269" s="266"/>
      <c r="H269" s="267"/>
      <c r="I269" s="266"/>
      <c r="J269" s="266"/>
      <c r="K269" s="266"/>
      <c r="L269" s="268"/>
    </row>
    <row r="270" ht="15.75" customHeight="1">
      <c r="A270" s="263"/>
      <c r="B270" s="264"/>
      <c r="C270" s="265"/>
      <c r="D270" s="266"/>
      <c r="E270" s="266"/>
      <c r="F270" s="266"/>
      <c r="G270" s="266"/>
      <c r="H270" s="267"/>
      <c r="I270" s="266"/>
      <c r="J270" s="266"/>
      <c r="K270" s="266"/>
      <c r="L270" s="268"/>
    </row>
    <row r="271" ht="15.75" customHeight="1">
      <c r="A271" s="263"/>
      <c r="B271" s="264"/>
      <c r="C271" s="265"/>
      <c r="D271" s="266"/>
      <c r="E271" s="266"/>
      <c r="F271" s="266"/>
      <c r="G271" s="266"/>
      <c r="H271" s="267"/>
      <c r="I271" s="266"/>
      <c r="J271" s="266"/>
      <c r="K271" s="266"/>
      <c r="L271" s="268"/>
    </row>
    <row r="272" ht="15.75" customHeight="1">
      <c r="A272" s="263"/>
      <c r="B272" s="264"/>
      <c r="C272" s="265"/>
      <c r="D272" s="266"/>
      <c r="E272" s="266"/>
      <c r="F272" s="266"/>
      <c r="G272" s="266"/>
      <c r="H272" s="267"/>
      <c r="I272" s="266"/>
      <c r="J272" s="266"/>
      <c r="K272" s="266"/>
      <c r="L272" s="268"/>
    </row>
    <row r="273" ht="15.75" customHeight="1">
      <c r="A273" s="263"/>
      <c r="B273" s="264"/>
      <c r="C273" s="265"/>
      <c r="D273" s="266"/>
      <c r="E273" s="266"/>
      <c r="F273" s="266"/>
      <c r="G273" s="266"/>
      <c r="H273" s="267"/>
      <c r="I273" s="266"/>
      <c r="J273" s="266"/>
      <c r="K273" s="266"/>
      <c r="L273" s="268"/>
    </row>
    <row r="274" ht="15.75" customHeight="1">
      <c r="A274" s="263"/>
      <c r="B274" s="264"/>
      <c r="C274" s="265"/>
      <c r="D274" s="266"/>
      <c r="E274" s="266"/>
      <c r="F274" s="266"/>
      <c r="G274" s="266"/>
      <c r="H274" s="267"/>
      <c r="I274" s="266"/>
      <c r="J274" s="266"/>
      <c r="K274" s="266"/>
      <c r="L274" s="268"/>
    </row>
    <row r="275" ht="15.75" customHeight="1">
      <c r="A275" s="263"/>
      <c r="B275" s="264"/>
      <c r="C275" s="265"/>
      <c r="D275" s="266"/>
      <c r="E275" s="266"/>
      <c r="F275" s="266"/>
      <c r="G275" s="266"/>
      <c r="H275" s="267"/>
      <c r="I275" s="266"/>
      <c r="J275" s="266"/>
      <c r="K275" s="266"/>
      <c r="L275" s="268"/>
    </row>
    <row r="276" ht="15.75" customHeight="1">
      <c r="A276" s="263"/>
      <c r="B276" s="264"/>
      <c r="C276" s="265"/>
      <c r="D276" s="266"/>
      <c r="E276" s="266"/>
      <c r="F276" s="266"/>
      <c r="G276" s="266"/>
      <c r="H276" s="267"/>
      <c r="I276" s="266"/>
      <c r="J276" s="266"/>
      <c r="K276" s="266"/>
      <c r="L276" s="268"/>
    </row>
    <row r="277" ht="15.75" customHeight="1">
      <c r="A277" s="263"/>
      <c r="B277" s="264"/>
      <c r="C277" s="265"/>
      <c r="D277" s="266"/>
      <c r="E277" s="266"/>
      <c r="F277" s="266"/>
      <c r="G277" s="266"/>
      <c r="H277" s="267"/>
      <c r="I277" s="266"/>
      <c r="J277" s="266"/>
      <c r="K277" s="266"/>
      <c r="L277" s="268"/>
    </row>
    <row r="278" ht="15.75" customHeight="1">
      <c r="A278" s="263"/>
      <c r="B278" s="264"/>
      <c r="C278" s="265"/>
      <c r="D278" s="266"/>
      <c r="E278" s="266"/>
      <c r="F278" s="266"/>
      <c r="G278" s="266"/>
      <c r="H278" s="267"/>
      <c r="I278" s="266"/>
      <c r="J278" s="266"/>
      <c r="K278" s="266"/>
      <c r="L278" s="268"/>
    </row>
    <row r="279" ht="15.75" customHeight="1">
      <c r="A279" s="263"/>
      <c r="B279" s="264"/>
      <c r="C279" s="265"/>
      <c r="D279" s="266"/>
      <c r="E279" s="266"/>
      <c r="F279" s="266"/>
      <c r="G279" s="266"/>
      <c r="H279" s="267"/>
      <c r="I279" s="266"/>
      <c r="J279" s="266"/>
      <c r="K279" s="266"/>
      <c r="L279" s="268"/>
    </row>
    <row r="280" ht="15.75" customHeight="1">
      <c r="A280" s="263"/>
      <c r="B280" s="264"/>
      <c r="C280" s="265"/>
      <c r="D280" s="266"/>
      <c r="E280" s="266"/>
      <c r="F280" s="266"/>
      <c r="G280" s="266"/>
      <c r="H280" s="267"/>
      <c r="I280" s="266"/>
      <c r="J280" s="266"/>
      <c r="K280" s="266"/>
      <c r="L280" s="268"/>
    </row>
    <row r="281" ht="15.75" customHeight="1">
      <c r="A281" s="263"/>
      <c r="B281" s="264"/>
      <c r="C281" s="265"/>
      <c r="D281" s="266"/>
      <c r="E281" s="266"/>
      <c r="F281" s="266"/>
      <c r="G281" s="266"/>
      <c r="H281" s="267"/>
      <c r="I281" s="266"/>
      <c r="J281" s="266"/>
      <c r="K281" s="266"/>
      <c r="L281" s="268"/>
    </row>
    <row r="282" ht="15.75" customHeight="1">
      <c r="A282" s="263"/>
      <c r="B282" s="264"/>
      <c r="C282" s="265"/>
      <c r="D282" s="266"/>
      <c r="E282" s="266"/>
      <c r="F282" s="266"/>
      <c r="G282" s="266"/>
      <c r="H282" s="267"/>
      <c r="I282" s="266"/>
      <c r="J282" s="266"/>
      <c r="K282" s="266"/>
      <c r="L282" s="268"/>
    </row>
    <row r="283" ht="15.75" customHeight="1">
      <c r="A283" s="263"/>
      <c r="B283" s="264"/>
      <c r="C283" s="265"/>
      <c r="D283" s="266"/>
      <c r="E283" s="266"/>
      <c r="F283" s="266"/>
      <c r="G283" s="266"/>
      <c r="H283" s="267"/>
      <c r="I283" s="266"/>
      <c r="J283" s="266"/>
      <c r="K283" s="266"/>
      <c r="L283" s="268"/>
    </row>
    <row r="284" ht="15.75" customHeight="1">
      <c r="A284" s="263"/>
      <c r="B284" s="264"/>
      <c r="C284" s="265"/>
      <c r="D284" s="266"/>
      <c r="E284" s="266"/>
      <c r="F284" s="266"/>
      <c r="G284" s="266"/>
      <c r="H284" s="267"/>
      <c r="I284" s="266"/>
      <c r="J284" s="266"/>
      <c r="K284" s="266"/>
      <c r="L284" s="268"/>
    </row>
    <row r="285" ht="15.75" customHeight="1">
      <c r="A285" s="263"/>
      <c r="B285" s="264"/>
      <c r="C285" s="265"/>
      <c r="D285" s="266"/>
      <c r="E285" s="266"/>
      <c r="F285" s="266"/>
      <c r="G285" s="266"/>
      <c r="H285" s="267"/>
      <c r="I285" s="266"/>
      <c r="J285" s="266"/>
      <c r="K285" s="266"/>
      <c r="L285" s="268"/>
    </row>
    <row r="286" ht="15.75" customHeight="1">
      <c r="A286" s="263"/>
      <c r="B286" s="264"/>
      <c r="C286" s="265"/>
      <c r="D286" s="266"/>
      <c r="E286" s="266"/>
      <c r="F286" s="266"/>
      <c r="G286" s="266"/>
      <c r="H286" s="267"/>
      <c r="I286" s="266"/>
      <c r="J286" s="266"/>
      <c r="K286" s="266"/>
      <c r="L286" s="268"/>
    </row>
    <row r="287" ht="15.75" customHeight="1">
      <c r="A287" s="263"/>
      <c r="B287" s="264"/>
      <c r="C287" s="265"/>
      <c r="D287" s="266"/>
      <c r="E287" s="266"/>
      <c r="F287" s="266"/>
      <c r="G287" s="266"/>
      <c r="H287" s="267"/>
      <c r="I287" s="266"/>
      <c r="J287" s="266"/>
      <c r="K287" s="266"/>
      <c r="L287" s="268"/>
    </row>
    <row r="288" ht="15.75" customHeight="1">
      <c r="A288" s="263"/>
      <c r="B288" s="264"/>
      <c r="C288" s="265"/>
      <c r="D288" s="266"/>
      <c r="E288" s="266"/>
      <c r="F288" s="266"/>
      <c r="G288" s="266"/>
      <c r="H288" s="267"/>
      <c r="I288" s="266"/>
      <c r="J288" s="266"/>
      <c r="K288" s="266"/>
      <c r="L288" s="268"/>
    </row>
    <row r="289" ht="15.75" customHeight="1">
      <c r="A289" s="263"/>
      <c r="B289" s="264"/>
      <c r="C289" s="265"/>
      <c r="D289" s="266"/>
      <c r="E289" s="266"/>
      <c r="F289" s="266"/>
      <c r="G289" s="266"/>
      <c r="H289" s="267"/>
      <c r="I289" s="266"/>
      <c r="J289" s="266"/>
      <c r="K289" s="266"/>
      <c r="L289" s="268"/>
    </row>
    <row r="290" ht="15.75" customHeight="1">
      <c r="A290" s="263"/>
      <c r="B290" s="264"/>
      <c r="C290" s="265"/>
      <c r="D290" s="266"/>
      <c r="E290" s="266"/>
      <c r="F290" s="266"/>
      <c r="G290" s="266"/>
      <c r="H290" s="267"/>
      <c r="I290" s="266"/>
      <c r="J290" s="266"/>
      <c r="K290" s="266"/>
      <c r="L290" s="268"/>
    </row>
    <row r="291" ht="15.75" customHeight="1">
      <c r="A291" s="263"/>
      <c r="B291" s="264"/>
      <c r="C291" s="265"/>
      <c r="D291" s="266"/>
      <c r="E291" s="266"/>
      <c r="F291" s="266"/>
      <c r="G291" s="266"/>
      <c r="H291" s="267"/>
      <c r="I291" s="266"/>
      <c r="J291" s="266"/>
      <c r="K291" s="266"/>
      <c r="L291" s="268"/>
    </row>
    <row r="292" ht="15.75" customHeight="1">
      <c r="A292" s="263"/>
      <c r="B292" s="264"/>
      <c r="C292" s="265"/>
      <c r="D292" s="266"/>
      <c r="E292" s="266"/>
      <c r="F292" s="266"/>
      <c r="G292" s="266"/>
      <c r="H292" s="267"/>
      <c r="I292" s="266"/>
      <c r="J292" s="266"/>
      <c r="K292" s="266"/>
      <c r="L292" s="268"/>
    </row>
    <row r="293" ht="15.75" customHeight="1">
      <c r="A293" s="263"/>
      <c r="B293" s="264"/>
      <c r="C293" s="265"/>
      <c r="D293" s="266"/>
      <c r="E293" s="266"/>
      <c r="F293" s="266"/>
      <c r="G293" s="266"/>
      <c r="H293" s="267"/>
      <c r="I293" s="266"/>
      <c r="J293" s="266"/>
      <c r="K293" s="266"/>
      <c r="L293" s="268"/>
    </row>
    <row r="294" ht="15.75" customHeight="1">
      <c r="A294" s="263"/>
      <c r="B294" s="264"/>
      <c r="C294" s="265"/>
      <c r="D294" s="266"/>
      <c r="E294" s="266"/>
      <c r="F294" s="266"/>
      <c r="G294" s="266"/>
      <c r="H294" s="267"/>
      <c r="I294" s="266"/>
      <c r="J294" s="266"/>
      <c r="K294" s="266"/>
      <c r="L294" s="268"/>
    </row>
    <row r="295" ht="15.75" customHeight="1">
      <c r="A295" s="263"/>
      <c r="B295" s="264"/>
      <c r="C295" s="265"/>
      <c r="D295" s="266"/>
      <c r="E295" s="266"/>
      <c r="F295" s="266"/>
      <c r="G295" s="266"/>
      <c r="H295" s="267"/>
      <c r="I295" s="266"/>
      <c r="J295" s="266"/>
      <c r="K295" s="266"/>
      <c r="L295" s="268"/>
    </row>
    <row r="296" ht="15.75" customHeight="1">
      <c r="A296" s="263"/>
      <c r="B296" s="264"/>
      <c r="C296" s="265"/>
      <c r="D296" s="266"/>
      <c r="E296" s="266"/>
      <c r="F296" s="266"/>
      <c r="G296" s="266"/>
      <c r="H296" s="267"/>
      <c r="I296" s="266"/>
      <c r="J296" s="266"/>
      <c r="K296" s="266"/>
      <c r="L296" s="268"/>
    </row>
    <row r="297" ht="15.75" customHeight="1">
      <c r="A297" s="263"/>
      <c r="B297" s="264"/>
      <c r="C297" s="265"/>
      <c r="D297" s="266"/>
      <c r="E297" s="266"/>
      <c r="F297" s="266"/>
      <c r="G297" s="266"/>
      <c r="H297" s="267"/>
      <c r="I297" s="266"/>
      <c r="J297" s="266"/>
      <c r="K297" s="266"/>
      <c r="L297" s="268"/>
    </row>
    <row r="298" ht="15.75" customHeight="1">
      <c r="A298" s="263"/>
      <c r="B298" s="264"/>
      <c r="C298" s="265"/>
      <c r="D298" s="266"/>
      <c r="E298" s="266"/>
      <c r="F298" s="266"/>
      <c r="G298" s="266"/>
      <c r="H298" s="267"/>
      <c r="I298" s="266"/>
      <c r="J298" s="266"/>
      <c r="K298" s="266"/>
      <c r="L298" s="268"/>
    </row>
    <row r="299" ht="15.75" customHeight="1">
      <c r="A299" s="263"/>
      <c r="B299" s="264"/>
      <c r="C299" s="265"/>
      <c r="D299" s="266"/>
      <c r="E299" s="266"/>
      <c r="F299" s="266"/>
      <c r="G299" s="266"/>
      <c r="H299" s="267"/>
      <c r="I299" s="266"/>
      <c r="J299" s="266"/>
      <c r="K299" s="266"/>
      <c r="L299" s="268"/>
    </row>
    <row r="300" ht="15.75" customHeight="1">
      <c r="A300" s="263"/>
      <c r="B300" s="264"/>
      <c r="C300" s="265"/>
      <c r="D300" s="266"/>
      <c r="E300" s="266"/>
      <c r="F300" s="266"/>
      <c r="G300" s="266"/>
      <c r="H300" s="267"/>
      <c r="I300" s="266"/>
      <c r="J300" s="266"/>
      <c r="K300" s="266"/>
      <c r="L300" s="268"/>
    </row>
    <row r="301" ht="15.75" customHeight="1">
      <c r="A301" s="263"/>
      <c r="B301" s="264"/>
      <c r="C301" s="265"/>
      <c r="D301" s="266"/>
      <c r="E301" s="266"/>
      <c r="F301" s="266"/>
      <c r="G301" s="266"/>
      <c r="H301" s="267"/>
      <c r="I301" s="266"/>
      <c r="J301" s="266"/>
      <c r="K301" s="266"/>
      <c r="L301" s="268"/>
    </row>
    <row r="302" ht="15.75" customHeight="1">
      <c r="A302" s="263"/>
      <c r="B302" s="264"/>
      <c r="C302" s="265"/>
      <c r="D302" s="266"/>
      <c r="E302" s="266"/>
      <c r="F302" s="266"/>
      <c r="G302" s="266"/>
      <c r="H302" s="267"/>
      <c r="I302" s="266"/>
      <c r="J302" s="266"/>
      <c r="K302" s="266"/>
      <c r="L302" s="268"/>
    </row>
    <row r="303" ht="15.75" customHeight="1">
      <c r="A303" s="263"/>
      <c r="B303" s="264"/>
      <c r="C303" s="265"/>
      <c r="D303" s="266"/>
      <c r="E303" s="266"/>
      <c r="F303" s="266"/>
      <c r="G303" s="266"/>
      <c r="H303" s="267"/>
      <c r="I303" s="266"/>
      <c r="J303" s="266"/>
      <c r="K303" s="266"/>
      <c r="L303" s="268"/>
    </row>
    <row r="304" ht="15.75" customHeight="1">
      <c r="A304" s="263"/>
      <c r="B304" s="264"/>
      <c r="C304" s="265"/>
      <c r="D304" s="266"/>
      <c r="E304" s="266"/>
      <c r="F304" s="266"/>
      <c r="G304" s="266"/>
      <c r="H304" s="267"/>
      <c r="I304" s="266"/>
      <c r="J304" s="266"/>
      <c r="K304" s="266"/>
      <c r="L304" s="268"/>
    </row>
    <row r="305" ht="15.75" customHeight="1">
      <c r="A305" s="263"/>
      <c r="B305" s="264"/>
      <c r="C305" s="265"/>
      <c r="D305" s="266"/>
      <c r="E305" s="266"/>
      <c r="F305" s="266"/>
      <c r="G305" s="266"/>
      <c r="H305" s="267"/>
      <c r="I305" s="266"/>
      <c r="J305" s="266"/>
      <c r="K305" s="266"/>
      <c r="L305" s="268"/>
    </row>
    <row r="306" ht="15.75" customHeight="1">
      <c r="A306" s="263"/>
      <c r="B306" s="264"/>
      <c r="C306" s="265"/>
      <c r="D306" s="266"/>
      <c r="E306" s="266"/>
      <c r="F306" s="266"/>
      <c r="G306" s="266"/>
      <c r="H306" s="267"/>
      <c r="I306" s="266"/>
      <c r="J306" s="266"/>
      <c r="K306" s="266"/>
      <c r="L306" s="268"/>
    </row>
    <row r="307" ht="15.75" customHeight="1">
      <c r="A307" s="263"/>
      <c r="B307" s="264"/>
      <c r="C307" s="265"/>
      <c r="D307" s="266"/>
      <c r="E307" s="266"/>
      <c r="F307" s="266"/>
      <c r="G307" s="266"/>
      <c r="H307" s="267"/>
      <c r="I307" s="266"/>
      <c r="J307" s="266"/>
      <c r="K307" s="266"/>
      <c r="L307" s="268"/>
    </row>
    <row r="308" ht="15.75" customHeight="1">
      <c r="A308" s="263"/>
      <c r="B308" s="264"/>
      <c r="C308" s="265"/>
      <c r="D308" s="266"/>
      <c r="E308" s="266"/>
      <c r="F308" s="266"/>
      <c r="G308" s="266"/>
      <c r="H308" s="267"/>
      <c r="I308" s="266"/>
      <c r="J308" s="266"/>
      <c r="K308" s="266"/>
      <c r="L308" s="268"/>
    </row>
    <row r="309" ht="15.75" customHeight="1">
      <c r="A309" s="263"/>
      <c r="B309" s="264"/>
      <c r="C309" s="265"/>
      <c r="D309" s="266"/>
      <c r="E309" s="266"/>
      <c r="F309" s="266"/>
      <c r="G309" s="266"/>
      <c r="H309" s="267"/>
      <c r="I309" s="266"/>
      <c r="J309" s="266"/>
      <c r="K309" s="266"/>
      <c r="L309" s="268"/>
    </row>
    <row r="310" ht="15.75" customHeight="1">
      <c r="A310" s="263"/>
      <c r="B310" s="264"/>
      <c r="C310" s="265"/>
      <c r="D310" s="266"/>
      <c r="E310" s="266"/>
      <c r="F310" s="266"/>
      <c r="G310" s="266"/>
      <c r="H310" s="267"/>
      <c r="I310" s="266"/>
      <c r="J310" s="266"/>
      <c r="K310" s="266"/>
      <c r="L310" s="268"/>
    </row>
    <row r="311" ht="15.75" customHeight="1">
      <c r="A311" s="263"/>
      <c r="B311" s="264"/>
      <c r="C311" s="265"/>
      <c r="D311" s="266"/>
      <c r="E311" s="266"/>
      <c r="F311" s="266"/>
      <c r="G311" s="266"/>
      <c r="H311" s="267"/>
      <c r="I311" s="266"/>
      <c r="J311" s="266"/>
      <c r="K311" s="266"/>
      <c r="L311" s="268"/>
    </row>
    <row r="312" ht="15.75" customHeight="1">
      <c r="A312" s="263"/>
      <c r="B312" s="264"/>
      <c r="C312" s="265"/>
      <c r="D312" s="266"/>
      <c r="E312" s="266"/>
      <c r="F312" s="266"/>
      <c r="G312" s="266"/>
      <c r="H312" s="267"/>
      <c r="I312" s="266"/>
      <c r="J312" s="266"/>
      <c r="K312" s="266"/>
      <c r="L312" s="268"/>
    </row>
    <row r="313" ht="15.75" customHeight="1">
      <c r="A313" s="263"/>
      <c r="B313" s="264"/>
      <c r="C313" s="265"/>
      <c r="D313" s="266"/>
      <c r="E313" s="266"/>
      <c r="F313" s="266"/>
      <c r="G313" s="266"/>
      <c r="H313" s="267"/>
      <c r="I313" s="266"/>
      <c r="J313" s="266"/>
      <c r="K313" s="266"/>
      <c r="L313" s="268"/>
    </row>
    <row r="314" ht="15.75" customHeight="1">
      <c r="A314" s="263"/>
      <c r="B314" s="264"/>
      <c r="C314" s="265"/>
      <c r="D314" s="266"/>
      <c r="E314" s="266"/>
      <c r="F314" s="266"/>
      <c r="G314" s="266"/>
      <c r="H314" s="267"/>
      <c r="I314" s="266"/>
      <c r="J314" s="266"/>
      <c r="K314" s="266"/>
      <c r="L314" s="268"/>
    </row>
    <row r="315" ht="15.75" customHeight="1">
      <c r="A315" s="263"/>
      <c r="B315" s="264"/>
      <c r="C315" s="265"/>
      <c r="D315" s="266"/>
      <c r="E315" s="266"/>
      <c r="F315" s="266"/>
      <c r="G315" s="266"/>
      <c r="H315" s="267"/>
      <c r="I315" s="266"/>
      <c r="J315" s="266"/>
      <c r="K315" s="266"/>
      <c r="L315" s="268"/>
    </row>
    <row r="316" ht="15.75" customHeight="1">
      <c r="A316" s="263"/>
      <c r="B316" s="264"/>
      <c r="C316" s="265"/>
      <c r="D316" s="266"/>
      <c r="E316" s="266"/>
      <c r="F316" s="266"/>
      <c r="G316" s="266"/>
      <c r="H316" s="267"/>
      <c r="I316" s="266"/>
      <c r="J316" s="266"/>
      <c r="K316" s="266"/>
      <c r="L316" s="268"/>
    </row>
    <row r="317" ht="15.75" customHeight="1">
      <c r="A317" s="263"/>
      <c r="B317" s="264"/>
      <c r="C317" s="265"/>
      <c r="D317" s="266"/>
      <c r="E317" s="266"/>
      <c r="F317" s="266"/>
      <c r="G317" s="266"/>
      <c r="H317" s="267"/>
      <c r="I317" s="266"/>
      <c r="J317" s="266"/>
      <c r="K317" s="266"/>
      <c r="L317" s="268"/>
    </row>
    <row r="318" ht="15.75" customHeight="1">
      <c r="A318" s="263"/>
      <c r="B318" s="264"/>
      <c r="C318" s="265"/>
      <c r="D318" s="266"/>
      <c r="E318" s="266"/>
      <c r="F318" s="266"/>
      <c r="G318" s="266"/>
      <c r="H318" s="267"/>
      <c r="I318" s="266"/>
      <c r="J318" s="266"/>
      <c r="K318" s="266"/>
      <c r="L318" s="268"/>
    </row>
    <row r="319" ht="15.75" customHeight="1">
      <c r="A319" s="263"/>
      <c r="B319" s="264"/>
      <c r="C319" s="265"/>
      <c r="D319" s="266"/>
      <c r="E319" s="266"/>
      <c r="F319" s="266"/>
      <c r="G319" s="266"/>
      <c r="H319" s="267"/>
      <c r="I319" s="266"/>
      <c r="J319" s="266"/>
      <c r="K319" s="266"/>
      <c r="L319" s="268"/>
    </row>
    <row r="320" ht="15.75" customHeight="1">
      <c r="A320" s="263"/>
      <c r="B320" s="264"/>
      <c r="C320" s="265"/>
      <c r="D320" s="266"/>
      <c r="E320" s="266"/>
      <c r="F320" s="266"/>
      <c r="G320" s="266"/>
      <c r="H320" s="267"/>
      <c r="I320" s="266"/>
      <c r="J320" s="266"/>
      <c r="K320" s="266"/>
      <c r="L320" s="268"/>
    </row>
    <row r="321" ht="15.75" customHeight="1">
      <c r="A321" s="263"/>
      <c r="B321" s="264"/>
      <c r="C321" s="265"/>
      <c r="D321" s="266"/>
      <c r="E321" s="266"/>
      <c r="F321" s="266"/>
      <c r="G321" s="266"/>
      <c r="H321" s="267"/>
      <c r="I321" s="266"/>
      <c r="J321" s="266"/>
      <c r="K321" s="266"/>
      <c r="L321" s="268"/>
    </row>
    <row r="322" ht="15.75" customHeight="1">
      <c r="A322" s="263"/>
      <c r="B322" s="264"/>
      <c r="C322" s="265"/>
      <c r="D322" s="266"/>
      <c r="E322" s="266"/>
      <c r="F322" s="266"/>
      <c r="G322" s="266"/>
      <c r="H322" s="267"/>
      <c r="I322" s="266"/>
      <c r="J322" s="266"/>
      <c r="K322" s="266"/>
      <c r="L322" s="268"/>
    </row>
    <row r="323" ht="15.75" customHeight="1">
      <c r="A323" s="263"/>
      <c r="B323" s="264"/>
      <c r="C323" s="265"/>
      <c r="D323" s="266"/>
      <c r="E323" s="266"/>
      <c r="F323" s="266"/>
      <c r="G323" s="266"/>
      <c r="H323" s="267"/>
      <c r="I323" s="266"/>
      <c r="J323" s="266"/>
      <c r="K323" s="266"/>
      <c r="L323" s="268"/>
    </row>
    <row r="324" ht="15.75" customHeight="1">
      <c r="A324" s="263"/>
      <c r="B324" s="264"/>
      <c r="C324" s="265"/>
      <c r="D324" s="266"/>
      <c r="E324" s="266"/>
      <c r="F324" s="266"/>
      <c r="G324" s="266"/>
      <c r="H324" s="267"/>
      <c r="I324" s="266"/>
      <c r="J324" s="266"/>
      <c r="K324" s="266"/>
      <c r="L324" s="268"/>
    </row>
    <row r="325" ht="15.75" customHeight="1">
      <c r="A325" s="263"/>
      <c r="B325" s="264"/>
      <c r="C325" s="265"/>
      <c r="D325" s="266"/>
      <c r="E325" s="266"/>
      <c r="F325" s="266"/>
      <c r="G325" s="266"/>
      <c r="H325" s="267"/>
      <c r="I325" s="266"/>
      <c r="J325" s="266"/>
      <c r="K325" s="266"/>
      <c r="L325" s="268"/>
    </row>
    <row r="326" ht="15.75" customHeight="1">
      <c r="A326" s="263"/>
      <c r="B326" s="264"/>
      <c r="C326" s="265"/>
      <c r="D326" s="266"/>
      <c r="E326" s="266"/>
      <c r="F326" s="266"/>
      <c r="G326" s="266"/>
      <c r="H326" s="267"/>
      <c r="I326" s="266"/>
      <c r="J326" s="266"/>
      <c r="K326" s="266"/>
      <c r="L326" s="268"/>
    </row>
    <row r="327" ht="15.75" customHeight="1">
      <c r="A327" s="263"/>
      <c r="B327" s="264"/>
      <c r="C327" s="265"/>
      <c r="D327" s="266"/>
      <c r="E327" s="266"/>
      <c r="F327" s="266"/>
      <c r="G327" s="266"/>
      <c r="H327" s="267"/>
      <c r="I327" s="266"/>
      <c r="J327" s="266"/>
      <c r="K327" s="266"/>
      <c r="L327" s="268"/>
    </row>
    <row r="328" ht="15.75" customHeight="1">
      <c r="A328" s="263"/>
      <c r="B328" s="264"/>
      <c r="C328" s="265"/>
      <c r="D328" s="266"/>
      <c r="E328" s="266"/>
      <c r="F328" s="266"/>
      <c r="G328" s="266"/>
      <c r="H328" s="267"/>
      <c r="I328" s="266"/>
      <c r="J328" s="266"/>
      <c r="K328" s="266"/>
      <c r="L328" s="268"/>
    </row>
    <row r="329" ht="15.75" customHeight="1">
      <c r="A329" s="263"/>
      <c r="B329" s="264"/>
      <c r="C329" s="265"/>
      <c r="D329" s="266"/>
      <c r="E329" s="266"/>
      <c r="F329" s="266"/>
      <c r="G329" s="266"/>
      <c r="H329" s="267"/>
      <c r="I329" s="266"/>
      <c r="J329" s="266"/>
      <c r="K329" s="266"/>
      <c r="L329" s="268"/>
    </row>
    <row r="330" ht="15.75" customHeight="1">
      <c r="A330" s="263"/>
      <c r="B330" s="264"/>
      <c r="C330" s="265"/>
      <c r="D330" s="266"/>
      <c r="E330" s="266"/>
      <c r="F330" s="266"/>
      <c r="G330" s="266"/>
      <c r="H330" s="267"/>
      <c r="I330" s="266"/>
      <c r="J330" s="266"/>
      <c r="K330" s="266"/>
      <c r="L330" s="268"/>
    </row>
    <row r="331" ht="15.75" customHeight="1">
      <c r="A331" s="263"/>
      <c r="B331" s="264"/>
      <c r="C331" s="265"/>
      <c r="D331" s="266"/>
      <c r="E331" s="266"/>
      <c r="F331" s="266"/>
      <c r="G331" s="266"/>
      <c r="H331" s="267"/>
      <c r="I331" s="266"/>
      <c r="J331" s="266"/>
      <c r="K331" s="266"/>
      <c r="L331" s="268"/>
    </row>
    <row r="332" ht="15.75" customHeight="1">
      <c r="A332" s="263"/>
      <c r="B332" s="264"/>
      <c r="C332" s="265"/>
      <c r="D332" s="266"/>
      <c r="E332" s="266"/>
      <c r="F332" s="266"/>
      <c r="G332" s="266"/>
      <c r="H332" s="267"/>
      <c r="I332" s="266"/>
      <c r="J332" s="266"/>
      <c r="K332" s="266"/>
      <c r="L332" s="268"/>
    </row>
    <row r="333" ht="15.75" customHeight="1">
      <c r="A333" s="263"/>
      <c r="B333" s="264"/>
      <c r="C333" s="265"/>
      <c r="D333" s="266"/>
      <c r="E333" s="266"/>
      <c r="F333" s="266"/>
      <c r="G333" s="266"/>
      <c r="H333" s="267"/>
      <c r="I333" s="266"/>
      <c r="J333" s="266"/>
      <c r="K333" s="266"/>
      <c r="L333" s="268"/>
    </row>
    <row r="334" ht="15.75" customHeight="1">
      <c r="A334" s="263"/>
      <c r="B334" s="264"/>
      <c r="C334" s="265"/>
      <c r="D334" s="266"/>
      <c r="E334" s="266"/>
      <c r="F334" s="266"/>
      <c r="G334" s="266"/>
      <c r="H334" s="267"/>
      <c r="I334" s="266"/>
      <c r="J334" s="266"/>
      <c r="K334" s="266"/>
      <c r="L334" s="268"/>
    </row>
    <row r="335" ht="15.75" customHeight="1">
      <c r="A335" s="263"/>
      <c r="B335" s="264"/>
      <c r="C335" s="265"/>
      <c r="D335" s="266"/>
      <c r="E335" s="266"/>
      <c r="F335" s="266"/>
      <c r="G335" s="266"/>
      <c r="H335" s="267"/>
      <c r="I335" s="266"/>
      <c r="J335" s="266"/>
      <c r="K335" s="266"/>
      <c r="L335" s="268"/>
    </row>
    <row r="336" ht="15.75" customHeight="1">
      <c r="A336" s="263"/>
      <c r="B336" s="264"/>
      <c r="C336" s="265"/>
      <c r="D336" s="266"/>
      <c r="E336" s="266"/>
      <c r="F336" s="266"/>
      <c r="G336" s="266"/>
      <c r="H336" s="267"/>
      <c r="I336" s="266"/>
      <c r="J336" s="266"/>
      <c r="K336" s="266"/>
      <c r="L336" s="268"/>
    </row>
    <row r="337" ht="15.75" customHeight="1">
      <c r="A337" s="263"/>
      <c r="B337" s="264"/>
      <c r="C337" s="265"/>
      <c r="D337" s="266"/>
      <c r="E337" s="266"/>
      <c r="F337" s="266"/>
      <c r="G337" s="266"/>
      <c r="H337" s="267"/>
      <c r="I337" s="266"/>
      <c r="J337" s="266"/>
      <c r="K337" s="266"/>
      <c r="L337" s="268"/>
    </row>
    <row r="338" ht="15.75" customHeight="1">
      <c r="A338" s="263"/>
      <c r="B338" s="264"/>
      <c r="C338" s="265"/>
      <c r="D338" s="266"/>
      <c r="E338" s="266"/>
      <c r="F338" s="266"/>
      <c r="G338" s="266"/>
      <c r="H338" s="267"/>
      <c r="I338" s="266"/>
      <c r="J338" s="266"/>
      <c r="K338" s="266"/>
      <c r="L338" s="268"/>
    </row>
    <row r="339" ht="15.75" customHeight="1">
      <c r="A339" s="263"/>
      <c r="B339" s="264"/>
      <c r="C339" s="265"/>
      <c r="D339" s="266"/>
      <c r="E339" s="266"/>
      <c r="F339" s="266"/>
      <c r="G339" s="266"/>
      <c r="H339" s="267"/>
      <c r="I339" s="266"/>
      <c r="J339" s="266"/>
      <c r="K339" s="266"/>
      <c r="L339" s="268"/>
    </row>
    <row r="340" ht="15.75" customHeight="1">
      <c r="A340" s="263"/>
      <c r="B340" s="264"/>
      <c r="C340" s="265"/>
      <c r="D340" s="266"/>
      <c r="E340" s="266"/>
      <c r="F340" s="266"/>
      <c r="G340" s="266"/>
      <c r="H340" s="267"/>
      <c r="I340" s="266"/>
      <c r="J340" s="266"/>
      <c r="K340" s="266"/>
      <c r="L340" s="268"/>
    </row>
    <row r="341" ht="15.75" customHeight="1">
      <c r="A341" s="263"/>
      <c r="B341" s="264"/>
      <c r="C341" s="265"/>
      <c r="D341" s="266"/>
      <c r="E341" s="266"/>
      <c r="F341" s="266"/>
      <c r="G341" s="266"/>
      <c r="H341" s="267"/>
      <c r="I341" s="266"/>
      <c r="J341" s="266"/>
      <c r="K341" s="266"/>
      <c r="L341" s="268"/>
    </row>
    <row r="342" ht="15.75" customHeight="1">
      <c r="A342" s="263"/>
      <c r="B342" s="264"/>
      <c r="C342" s="265"/>
      <c r="D342" s="266"/>
      <c r="E342" s="266"/>
      <c r="F342" s="266"/>
      <c r="G342" s="266"/>
      <c r="H342" s="267"/>
      <c r="I342" s="266"/>
      <c r="J342" s="266"/>
      <c r="K342" s="266"/>
      <c r="L342" s="268"/>
    </row>
    <row r="343" ht="15.75" customHeight="1">
      <c r="A343" s="263"/>
      <c r="B343" s="264"/>
      <c r="C343" s="265"/>
      <c r="D343" s="266"/>
      <c r="E343" s="266"/>
      <c r="F343" s="266"/>
      <c r="G343" s="266"/>
      <c r="H343" s="267"/>
      <c r="I343" s="266"/>
      <c r="J343" s="266"/>
      <c r="K343" s="266"/>
      <c r="L343" s="268"/>
    </row>
    <row r="344" ht="15.75" customHeight="1">
      <c r="A344" s="263"/>
      <c r="B344" s="264"/>
      <c r="C344" s="265"/>
      <c r="D344" s="266"/>
      <c r="E344" s="266"/>
      <c r="F344" s="266"/>
      <c r="G344" s="266"/>
      <c r="H344" s="267"/>
      <c r="I344" s="266"/>
      <c r="J344" s="266"/>
      <c r="K344" s="266"/>
      <c r="L344" s="268"/>
    </row>
    <row r="345" ht="15.75" customHeight="1">
      <c r="A345" s="263"/>
      <c r="B345" s="264"/>
      <c r="C345" s="265"/>
      <c r="D345" s="266"/>
      <c r="E345" s="266"/>
      <c r="F345" s="266"/>
      <c r="G345" s="266"/>
      <c r="H345" s="267"/>
      <c r="I345" s="266"/>
      <c r="J345" s="266"/>
      <c r="K345" s="266"/>
      <c r="L345" s="268"/>
    </row>
    <row r="346" ht="15.75" customHeight="1">
      <c r="A346" s="263"/>
      <c r="B346" s="264"/>
      <c r="C346" s="265"/>
      <c r="D346" s="266"/>
      <c r="E346" s="266"/>
      <c r="F346" s="266"/>
      <c r="G346" s="266"/>
      <c r="H346" s="267"/>
      <c r="I346" s="266"/>
      <c r="J346" s="266"/>
      <c r="K346" s="266"/>
      <c r="L346" s="268"/>
    </row>
    <row r="347" ht="15.75" customHeight="1">
      <c r="A347" s="263"/>
      <c r="B347" s="264"/>
      <c r="C347" s="265"/>
      <c r="D347" s="266"/>
      <c r="E347" s="266"/>
      <c r="F347" s="266"/>
      <c r="G347" s="266"/>
      <c r="H347" s="267"/>
      <c r="I347" s="266"/>
      <c r="J347" s="266"/>
      <c r="K347" s="266"/>
      <c r="L347" s="268"/>
    </row>
    <row r="348" ht="15.75" customHeight="1">
      <c r="A348" s="263"/>
      <c r="B348" s="264"/>
      <c r="C348" s="265"/>
      <c r="D348" s="266"/>
      <c r="E348" s="266"/>
      <c r="F348" s="266"/>
      <c r="G348" s="266"/>
      <c r="H348" s="267"/>
      <c r="I348" s="266"/>
      <c r="J348" s="266"/>
      <c r="K348" s="266"/>
      <c r="L348" s="268"/>
    </row>
    <row r="349" ht="15.75" customHeight="1">
      <c r="A349" s="263"/>
      <c r="B349" s="264"/>
      <c r="C349" s="265"/>
      <c r="D349" s="266"/>
      <c r="E349" s="266"/>
      <c r="F349" s="266"/>
      <c r="G349" s="266"/>
      <c r="H349" s="267"/>
      <c r="I349" s="266"/>
      <c r="J349" s="266"/>
      <c r="K349" s="266"/>
      <c r="L349" s="268"/>
    </row>
    <row r="350" ht="15.75" customHeight="1">
      <c r="A350" s="263"/>
      <c r="B350" s="264"/>
      <c r="C350" s="265"/>
      <c r="D350" s="266"/>
      <c r="E350" s="266"/>
      <c r="F350" s="266"/>
      <c r="G350" s="266"/>
      <c r="H350" s="267"/>
      <c r="I350" s="266"/>
      <c r="J350" s="266"/>
      <c r="K350" s="266"/>
      <c r="L350" s="268"/>
    </row>
    <row r="351" ht="15.75" customHeight="1">
      <c r="A351" s="263"/>
      <c r="B351" s="264"/>
      <c r="C351" s="265"/>
      <c r="D351" s="266"/>
      <c r="E351" s="266"/>
      <c r="F351" s="266"/>
      <c r="G351" s="266"/>
      <c r="H351" s="267"/>
      <c r="I351" s="266"/>
      <c r="J351" s="266"/>
      <c r="K351" s="266"/>
      <c r="L351" s="268"/>
    </row>
    <row r="352" ht="15.75" customHeight="1">
      <c r="A352" s="263"/>
      <c r="B352" s="264"/>
      <c r="C352" s="265"/>
      <c r="D352" s="266"/>
      <c r="E352" s="266"/>
      <c r="F352" s="266"/>
      <c r="G352" s="266"/>
      <c r="H352" s="267"/>
      <c r="I352" s="266"/>
      <c r="J352" s="266"/>
      <c r="K352" s="266"/>
      <c r="L352" s="268"/>
    </row>
    <row r="353" ht="15.75" customHeight="1">
      <c r="A353" s="263"/>
      <c r="B353" s="264"/>
      <c r="C353" s="265"/>
      <c r="D353" s="266"/>
      <c r="E353" s="266"/>
      <c r="F353" s="266"/>
      <c r="G353" s="266"/>
      <c r="H353" s="267"/>
      <c r="I353" s="266"/>
      <c r="J353" s="266"/>
      <c r="K353" s="266"/>
      <c r="L353" s="268"/>
    </row>
    <row r="354" ht="15.75" customHeight="1">
      <c r="A354" s="263"/>
      <c r="B354" s="264"/>
      <c r="C354" s="265"/>
      <c r="D354" s="266"/>
      <c r="E354" s="266"/>
      <c r="F354" s="266"/>
      <c r="G354" s="266"/>
      <c r="H354" s="267"/>
      <c r="I354" s="266"/>
      <c r="J354" s="266"/>
      <c r="K354" s="266"/>
      <c r="L354" s="268"/>
    </row>
    <row r="355" ht="15.75" customHeight="1">
      <c r="A355" s="263"/>
      <c r="B355" s="264"/>
      <c r="C355" s="265"/>
      <c r="D355" s="266"/>
      <c r="E355" s="266"/>
      <c r="F355" s="266"/>
      <c r="G355" s="266"/>
      <c r="H355" s="267"/>
      <c r="I355" s="266"/>
      <c r="J355" s="266"/>
      <c r="K355" s="266"/>
      <c r="L355" s="268"/>
    </row>
    <row r="356" ht="15.75" customHeight="1">
      <c r="A356" s="263"/>
      <c r="B356" s="264"/>
      <c r="C356" s="265"/>
      <c r="D356" s="266"/>
      <c r="E356" s="266"/>
      <c r="F356" s="266"/>
      <c r="G356" s="266"/>
      <c r="H356" s="267"/>
      <c r="I356" s="266"/>
      <c r="J356" s="266"/>
      <c r="K356" s="266"/>
      <c r="L356" s="268"/>
    </row>
    <row r="357" ht="15.75" customHeight="1">
      <c r="A357" s="263"/>
      <c r="B357" s="264"/>
      <c r="C357" s="265"/>
      <c r="D357" s="266"/>
      <c r="E357" s="266"/>
      <c r="F357" s="266"/>
      <c r="G357" s="266"/>
      <c r="H357" s="267"/>
      <c r="I357" s="266"/>
      <c r="J357" s="266"/>
      <c r="K357" s="266"/>
      <c r="L357" s="268"/>
    </row>
    <row r="358" ht="15.75" customHeight="1">
      <c r="A358" s="263"/>
      <c r="B358" s="264"/>
      <c r="C358" s="265"/>
      <c r="D358" s="266"/>
      <c r="E358" s="266"/>
      <c r="F358" s="266"/>
      <c r="G358" s="266"/>
      <c r="H358" s="267"/>
      <c r="I358" s="266"/>
      <c r="J358" s="266"/>
      <c r="K358" s="266"/>
      <c r="L358" s="268"/>
    </row>
    <row r="359" ht="15.75" customHeight="1">
      <c r="A359" s="263"/>
      <c r="B359" s="264"/>
      <c r="C359" s="265"/>
      <c r="D359" s="266"/>
      <c r="E359" s="266"/>
      <c r="F359" s="266"/>
      <c r="G359" s="266"/>
      <c r="H359" s="267"/>
      <c r="I359" s="266"/>
      <c r="J359" s="266"/>
      <c r="K359" s="266"/>
      <c r="L359" s="268"/>
    </row>
    <row r="360" ht="15.75" customHeight="1">
      <c r="A360" s="263"/>
      <c r="B360" s="264"/>
      <c r="C360" s="265"/>
      <c r="D360" s="266"/>
      <c r="E360" s="266"/>
      <c r="F360" s="266"/>
      <c r="G360" s="266"/>
      <c r="H360" s="267"/>
      <c r="I360" s="266"/>
      <c r="J360" s="266"/>
      <c r="K360" s="266"/>
      <c r="L360" s="268"/>
    </row>
    <row r="361" ht="15.75" customHeight="1">
      <c r="A361" s="263"/>
      <c r="B361" s="264"/>
      <c r="C361" s="265"/>
      <c r="D361" s="266"/>
      <c r="E361" s="266"/>
      <c r="F361" s="266"/>
      <c r="G361" s="266"/>
      <c r="H361" s="267"/>
      <c r="I361" s="266"/>
      <c r="J361" s="266"/>
      <c r="K361" s="266"/>
      <c r="L361" s="268"/>
    </row>
    <row r="362" ht="15.75" customHeight="1">
      <c r="A362" s="263"/>
      <c r="B362" s="264"/>
      <c r="C362" s="265"/>
      <c r="D362" s="266"/>
      <c r="E362" s="266"/>
      <c r="F362" s="266"/>
      <c r="G362" s="266"/>
      <c r="H362" s="267"/>
      <c r="I362" s="266"/>
      <c r="J362" s="266"/>
      <c r="K362" s="266"/>
      <c r="L362" s="268"/>
    </row>
    <row r="363" ht="15.75" customHeight="1">
      <c r="A363" s="263"/>
      <c r="B363" s="264"/>
      <c r="C363" s="265"/>
      <c r="D363" s="266"/>
      <c r="E363" s="266"/>
      <c r="F363" s="266"/>
      <c r="G363" s="266"/>
      <c r="H363" s="267"/>
      <c r="I363" s="266"/>
      <c r="J363" s="266"/>
      <c r="K363" s="266"/>
      <c r="L363" s="268"/>
    </row>
    <row r="364" ht="15.75" customHeight="1">
      <c r="A364" s="263"/>
      <c r="B364" s="264"/>
      <c r="C364" s="265"/>
      <c r="D364" s="266"/>
      <c r="E364" s="266"/>
      <c r="F364" s="266"/>
      <c r="G364" s="266"/>
      <c r="H364" s="267"/>
      <c r="I364" s="266"/>
      <c r="J364" s="266"/>
      <c r="K364" s="266"/>
      <c r="L364" s="268"/>
    </row>
    <row r="365" ht="15.75" customHeight="1">
      <c r="A365" s="263"/>
      <c r="B365" s="264"/>
      <c r="C365" s="265"/>
      <c r="D365" s="266"/>
      <c r="E365" s="266"/>
      <c r="F365" s="266"/>
      <c r="G365" s="266"/>
      <c r="H365" s="267"/>
      <c r="I365" s="266"/>
      <c r="J365" s="266"/>
      <c r="K365" s="266"/>
      <c r="L365" s="268"/>
    </row>
    <row r="366" ht="15.75" customHeight="1">
      <c r="A366" s="263"/>
      <c r="B366" s="264"/>
      <c r="C366" s="265"/>
      <c r="D366" s="266"/>
      <c r="E366" s="266"/>
      <c r="F366" s="266"/>
      <c r="G366" s="266"/>
      <c r="H366" s="267"/>
      <c r="I366" s="266"/>
      <c r="J366" s="266"/>
      <c r="K366" s="266"/>
      <c r="L366" s="268"/>
    </row>
    <row r="367" ht="15.75" customHeight="1">
      <c r="A367" s="263"/>
      <c r="B367" s="264"/>
      <c r="C367" s="265"/>
      <c r="D367" s="266"/>
      <c r="E367" s="266"/>
      <c r="F367" s="266"/>
      <c r="G367" s="266"/>
      <c r="H367" s="267"/>
      <c r="I367" s="266"/>
      <c r="J367" s="266"/>
      <c r="K367" s="266"/>
      <c r="L367" s="268"/>
    </row>
    <row r="368" ht="15.75" customHeight="1">
      <c r="A368" s="263"/>
      <c r="B368" s="264"/>
      <c r="C368" s="265"/>
      <c r="D368" s="266"/>
      <c r="E368" s="266"/>
      <c r="F368" s="266"/>
      <c r="G368" s="266"/>
      <c r="H368" s="267"/>
      <c r="I368" s="266"/>
      <c r="J368" s="266"/>
      <c r="K368" s="266"/>
      <c r="L368" s="268"/>
    </row>
    <row r="369" ht="15.75" customHeight="1">
      <c r="A369" s="263"/>
      <c r="B369" s="264"/>
      <c r="C369" s="265"/>
      <c r="D369" s="266"/>
      <c r="E369" s="266"/>
      <c r="F369" s="266"/>
      <c r="G369" s="266"/>
      <c r="H369" s="267"/>
      <c r="I369" s="266"/>
      <c r="J369" s="266"/>
      <c r="K369" s="266"/>
      <c r="L369" s="268"/>
    </row>
    <row r="370" ht="15.75" customHeight="1">
      <c r="A370" s="263"/>
      <c r="B370" s="264"/>
      <c r="C370" s="265"/>
      <c r="D370" s="266"/>
      <c r="E370" s="266"/>
      <c r="F370" s="266"/>
      <c r="G370" s="266"/>
      <c r="H370" s="267"/>
      <c r="I370" s="266"/>
      <c r="J370" s="266"/>
      <c r="K370" s="266"/>
      <c r="L370" s="268"/>
    </row>
    <row r="371" ht="15.75" customHeight="1">
      <c r="A371" s="263"/>
      <c r="B371" s="264"/>
      <c r="C371" s="265"/>
      <c r="D371" s="266"/>
      <c r="E371" s="266"/>
      <c r="F371" s="266"/>
      <c r="G371" s="266"/>
      <c r="H371" s="267"/>
      <c r="I371" s="266"/>
      <c r="J371" s="266"/>
      <c r="K371" s="266"/>
      <c r="L371" s="268"/>
    </row>
    <row r="372" ht="15.75" customHeight="1">
      <c r="A372" s="263"/>
      <c r="B372" s="264"/>
      <c r="C372" s="265"/>
      <c r="D372" s="266"/>
      <c r="E372" s="266"/>
      <c r="F372" s="266"/>
      <c r="G372" s="266"/>
      <c r="H372" s="267"/>
      <c r="I372" s="266"/>
      <c r="J372" s="266"/>
      <c r="K372" s="266"/>
      <c r="L372" s="268"/>
    </row>
    <row r="373" ht="15.75" customHeight="1">
      <c r="A373" s="263"/>
      <c r="B373" s="264"/>
      <c r="C373" s="265"/>
      <c r="D373" s="266"/>
      <c r="E373" s="266"/>
      <c r="F373" s="266"/>
      <c r="G373" s="266"/>
      <c r="H373" s="267"/>
      <c r="I373" s="266"/>
      <c r="J373" s="266"/>
      <c r="K373" s="266"/>
      <c r="L373" s="268"/>
    </row>
    <row r="374" ht="15.75" customHeight="1">
      <c r="A374" s="263"/>
      <c r="B374" s="264"/>
      <c r="C374" s="265"/>
      <c r="D374" s="266"/>
      <c r="E374" s="266"/>
      <c r="F374" s="266"/>
      <c r="G374" s="266"/>
      <c r="H374" s="267"/>
      <c r="I374" s="266"/>
      <c r="J374" s="266"/>
      <c r="K374" s="266"/>
      <c r="L374" s="268"/>
    </row>
    <row r="375" ht="15.75" customHeight="1">
      <c r="A375" s="263"/>
      <c r="B375" s="264"/>
      <c r="C375" s="265"/>
      <c r="D375" s="266"/>
      <c r="E375" s="266"/>
      <c r="F375" s="266"/>
      <c r="G375" s="266"/>
      <c r="H375" s="267"/>
      <c r="I375" s="266"/>
      <c r="J375" s="266"/>
      <c r="K375" s="266"/>
      <c r="L375" s="268"/>
    </row>
    <row r="376" ht="15.75" customHeight="1">
      <c r="A376" s="263"/>
      <c r="B376" s="264"/>
      <c r="C376" s="265"/>
      <c r="D376" s="266"/>
      <c r="E376" s="266"/>
      <c r="F376" s="266"/>
      <c r="G376" s="266"/>
      <c r="H376" s="267"/>
      <c r="I376" s="266"/>
      <c r="J376" s="266"/>
      <c r="K376" s="266"/>
      <c r="L376" s="268"/>
    </row>
    <row r="377" ht="15.75" customHeight="1">
      <c r="A377" s="263"/>
      <c r="B377" s="264"/>
      <c r="C377" s="265"/>
      <c r="D377" s="266"/>
      <c r="E377" s="266"/>
      <c r="F377" s="266"/>
      <c r="G377" s="266"/>
      <c r="H377" s="267"/>
      <c r="I377" s="266"/>
      <c r="J377" s="266"/>
      <c r="K377" s="266"/>
      <c r="L377" s="268"/>
    </row>
    <row r="378" ht="15.75" customHeight="1">
      <c r="A378" s="263"/>
      <c r="B378" s="264"/>
      <c r="C378" s="265"/>
      <c r="D378" s="266"/>
      <c r="E378" s="266"/>
      <c r="F378" s="266"/>
      <c r="G378" s="266"/>
      <c r="H378" s="267"/>
      <c r="I378" s="266"/>
      <c r="J378" s="266"/>
      <c r="K378" s="266"/>
      <c r="L378" s="268"/>
    </row>
    <row r="379" ht="15.75" customHeight="1">
      <c r="A379" s="263"/>
      <c r="B379" s="264"/>
      <c r="C379" s="265"/>
      <c r="D379" s="266"/>
      <c r="E379" s="266"/>
      <c r="F379" s="266"/>
      <c r="G379" s="266"/>
      <c r="H379" s="267"/>
      <c r="I379" s="266"/>
      <c r="J379" s="266"/>
      <c r="K379" s="266"/>
      <c r="L379" s="268"/>
    </row>
    <row r="380" ht="15.75" customHeight="1">
      <c r="A380" s="263"/>
      <c r="B380" s="264"/>
      <c r="C380" s="265"/>
      <c r="D380" s="266"/>
      <c r="E380" s="266"/>
      <c r="F380" s="266"/>
      <c r="G380" s="266"/>
      <c r="H380" s="267"/>
      <c r="I380" s="266"/>
      <c r="J380" s="266"/>
      <c r="K380" s="266"/>
      <c r="L380" s="268"/>
    </row>
    <row r="381" ht="15.75" customHeight="1">
      <c r="A381" s="263"/>
      <c r="B381" s="264"/>
      <c r="C381" s="265"/>
      <c r="D381" s="266"/>
      <c r="E381" s="266"/>
      <c r="F381" s="266"/>
      <c r="G381" s="266"/>
      <c r="H381" s="267"/>
      <c r="I381" s="266"/>
      <c r="J381" s="266"/>
      <c r="K381" s="266"/>
      <c r="L381" s="268"/>
    </row>
    <row r="382" ht="15.75" customHeight="1">
      <c r="A382" s="263"/>
      <c r="B382" s="264"/>
      <c r="C382" s="265"/>
      <c r="D382" s="266"/>
      <c r="E382" s="266"/>
      <c r="F382" s="266"/>
      <c r="G382" s="266"/>
      <c r="H382" s="267"/>
      <c r="I382" s="266"/>
      <c r="J382" s="266"/>
      <c r="K382" s="266"/>
      <c r="L382" s="268"/>
    </row>
    <row r="383" ht="15.75" customHeight="1">
      <c r="A383" s="263"/>
      <c r="B383" s="264"/>
      <c r="C383" s="265"/>
      <c r="D383" s="266"/>
      <c r="E383" s="266"/>
      <c r="F383" s="266"/>
      <c r="G383" s="266"/>
      <c r="H383" s="267"/>
      <c r="I383" s="266"/>
      <c r="J383" s="266"/>
      <c r="K383" s="266"/>
      <c r="L383" s="268"/>
    </row>
    <row r="384" ht="15.75" customHeight="1">
      <c r="A384" s="263"/>
      <c r="B384" s="264"/>
      <c r="C384" s="265"/>
      <c r="D384" s="266"/>
      <c r="E384" s="266"/>
      <c r="F384" s="266"/>
      <c r="G384" s="266"/>
      <c r="H384" s="267"/>
      <c r="I384" s="266"/>
      <c r="J384" s="266"/>
      <c r="K384" s="266"/>
      <c r="L384" s="268"/>
    </row>
    <row r="385" ht="15.75" customHeight="1">
      <c r="A385" s="263"/>
      <c r="B385" s="264"/>
      <c r="C385" s="265"/>
      <c r="D385" s="266"/>
      <c r="E385" s="266"/>
      <c r="F385" s="266"/>
      <c r="G385" s="266"/>
      <c r="H385" s="267"/>
      <c r="I385" s="266"/>
      <c r="J385" s="266"/>
      <c r="K385" s="266"/>
      <c r="L385" s="268"/>
    </row>
    <row r="386" ht="15.75" customHeight="1">
      <c r="A386" s="263"/>
      <c r="B386" s="264"/>
      <c r="C386" s="265"/>
      <c r="D386" s="266"/>
      <c r="E386" s="266"/>
      <c r="F386" s="266"/>
      <c r="G386" s="266"/>
      <c r="H386" s="267"/>
      <c r="I386" s="266"/>
      <c r="J386" s="266"/>
      <c r="K386" s="266"/>
      <c r="L386" s="268"/>
    </row>
    <row r="387" ht="15.75" customHeight="1">
      <c r="A387" s="263"/>
      <c r="B387" s="264"/>
      <c r="C387" s="265"/>
      <c r="D387" s="266"/>
      <c r="E387" s="266"/>
      <c r="F387" s="266"/>
      <c r="G387" s="266"/>
      <c r="H387" s="267"/>
      <c r="I387" s="266"/>
      <c r="J387" s="266"/>
      <c r="K387" s="266"/>
      <c r="L387" s="268"/>
    </row>
    <row r="388" ht="15.75" customHeight="1">
      <c r="A388" s="263"/>
      <c r="B388" s="264"/>
      <c r="C388" s="265"/>
      <c r="D388" s="266"/>
      <c r="E388" s="266"/>
      <c r="F388" s="266"/>
      <c r="G388" s="266"/>
      <c r="H388" s="267"/>
      <c r="I388" s="266"/>
      <c r="J388" s="266"/>
      <c r="K388" s="266"/>
      <c r="L388" s="268"/>
    </row>
    <row r="389" ht="15.75" customHeight="1">
      <c r="A389" s="263"/>
      <c r="B389" s="264"/>
      <c r="C389" s="265"/>
      <c r="D389" s="266"/>
      <c r="E389" s="266"/>
      <c r="F389" s="266"/>
      <c r="G389" s="266"/>
      <c r="H389" s="267"/>
      <c r="I389" s="266"/>
      <c r="J389" s="266"/>
      <c r="K389" s="266"/>
      <c r="L389" s="268"/>
    </row>
    <row r="390" ht="15.75" customHeight="1">
      <c r="A390" s="263"/>
      <c r="B390" s="264"/>
      <c r="C390" s="265"/>
      <c r="D390" s="266"/>
      <c r="E390" s="266"/>
      <c r="F390" s="266"/>
      <c r="G390" s="266"/>
      <c r="H390" s="267"/>
      <c r="I390" s="266"/>
      <c r="J390" s="266"/>
      <c r="K390" s="266"/>
      <c r="L390" s="268"/>
    </row>
    <row r="391" ht="15.75" customHeight="1">
      <c r="A391" s="263"/>
      <c r="B391" s="264"/>
      <c r="C391" s="265"/>
      <c r="D391" s="266"/>
      <c r="E391" s="266"/>
      <c r="F391" s="266"/>
      <c r="G391" s="266"/>
      <c r="H391" s="267"/>
      <c r="I391" s="266"/>
      <c r="J391" s="266"/>
      <c r="K391" s="266"/>
      <c r="L391" s="268"/>
    </row>
    <row r="392" ht="15.75" customHeight="1">
      <c r="A392" s="263"/>
      <c r="B392" s="264"/>
      <c r="C392" s="265"/>
      <c r="D392" s="266"/>
      <c r="E392" s="266"/>
      <c r="F392" s="266"/>
      <c r="G392" s="266"/>
      <c r="H392" s="267"/>
      <c r="I392" s="266"/>
      <c r="J392" s="266"/>
      <c r="K392" s="266"/>
      <c r="L392" s="268"/>
    </row>
    <row r="393" ht="15.75" customHeight="1">
      <c r="A393" s="263"/>
      <c r="B393" s="264"/>
      <c r="C393" s="265"/>
      <c r="D393" s="266"/>
      <c r="E393" s="266"/>
      <c r="F393" s="266"/>
      <c r="G393" s="266"/>
      <c r="H393" s="267"/>
      <c r="I393" s="266"/>
      <c r="J393" s="266"/>
      <c r="K393" s="266"/>
      <c r="L393" s="268"/>
    </row>
    <row r="394" ht="15.75" customHeight="1">
      <c r="A394" s="263"/>
      <c r="B394" s="264"/>
      <c r="C394" s="265"/>
      <c r="D394" s="266"/>
      <c r="E394" s="266"/>
      <c r="F394" s="266"/>
      <c r="G394" s="266"/>
      <c r="H394" s="267"/>
      <c r="I394" s="266"/>
      <c r="J394" s="266"/>
      <c r="K394" s="266"/>
      <c r="L394" s="268"/>
    </row>
    <row r="395" ht="15.75" customHeight="1">
      <c r="A395" s="263"/>
      <c r="B395" s="264"/>
      <c r="C395" s="265"/>
      <c r="D395" s="266"/>
      <c r="E395" s="266"/>
      <c r="F395" s="266"/>
      <c r="G395" s="266"/>
      <c r="H395" s="267"/>
      <c r="I395" s="266"/>
      <c r="J395" s="266"/>
      <c r="K395" s="266"/>
      <c r="L395" s="268"/>
    </row>
    <row r="396" ht="15.75" customHeight="1">
      <c r="A396" s="263"/>
      <c r="B396" s="264"/>
      <c r="C396" s="265"/>
      <c r="D396" s="266"/>
      <c r="E396" s="266"/>
      <c r="F396" s="266"/>
      <c r="G396" s="266"/>
      <c r="H396" s="267"/>
      <c r="I396" s="266"/>
      <c r="J396" s="266"/>
      <c r="K396" s="266"/>
      <c r="L396" s="268"/>
    </row>
    <row r="397" ht="15.75" customHeight="1">
      <c r="A397" s="263"/>
      <c r="B397" s="264"/>
      <c r="C397" s="265"/>
      <c r="D397" s="266"/>
      <c r="E397" s="266"/>
      <c r="F397" s="266"/>
      <c r="G397" s="266"/>
      <c r="H397" s="267"/>
      <c r="I397" s="266"/>
      <c r="J397" s="266"/>
      <c r="K397" s="266"/>
      <c r="L397" s="268"/>
    </row>
    <row r="398" ht="15.75" customHeight="1">
      <c r="A398" s="263"/>
      <c r="B398" s="264"/>
      <c r="C398" s="265"/>
      <c r="D398" s="266"/>
      <c r="E398" s="266"/>
      <c r="F398" s="266"/>
      <c r="G398" s="266"/>
      <c r="H398" s="267"/>
      <c r="I398" s="266"/>
      <c r="J398" s="266"/>
      <c r="K398" s="266"/>
      <c r="L398" s="268"/>
    </row>
    <row r="399" ht="15.75" customHeight="1">
      <c r="A399" s="263"/>
      <c r="B399" s="264"/>
      <c r="C399" s="265"/>
      <c r="D399" s="266"/>
      <c r="E399" s="266"/>
      <c r="F399" s="266"/>
      <c r="G399" s="266"/>
      <c r="H399" s="267"/>
      <c r="I399" s="266"/>
      <c r="J399" s="266"/>
      <c r="K399" s="266"/>
      <c r="L399" s="268"/>
    </row>
    <row r="400" ht="15.75" customHeight="1">
      <c r="A400" s="263"/>
      <c r="B400" s="264"/>
      <c r="C400" s="265"/>
      <c r="D400" s="266"/>
      <c r="E400" s="266"/>
      <c r="F400" s="266"/>
      <c r="G400" s="266"/>
      <c r="H400" s="267"/>
      <c r="I400" s="266"/>
      <c r="J400" s="266"/>
      <c r="K400" s="266"/>
      <c r="L400" s="268"/>
    </row>
    <row r="401" ht="15.75" customHeight="1">
      <c r="A401" s="263"/>
      <c r="B401" s="264"/>
      <c r="C401" s="265"/>
      <c r="D401" s="266"/>
      <c r="E401" s="266"/>
      <c r="F401" s="266"/>
      <c r="G401" s="266"/>
      <c r="H401" s="267"/>
      <c r="I401" s="266"/>
      <c r="J401" s="266"/>
      <c r="K401" s="266"/>
      <c r="L401" s="268"/>
    </row>
    <row r="402" ht="15.75" customHeight="1">
      <c r="A402" s="263"/>
      <c r="B402" s="264"/>
      <c r="C402" s="265"/>
      <c r="D402" s="266"/>
      <c r="E402" s="266"/>
      <c r="F402" s="266"/>
      <c r="G402" s="266"/>
      <c r="H402" s="267"/>
      <c r="I402" s="266"/>
      <c r="J402" s="266"/>
      <c r="K402" s="266"/>
      <c r="L402" s="268"/>
    </row>
    <row r="403" ht="15.75" customHeight="1">
      <c r="A403" s="263"/>
      <c r="B403" s="264"/>
      <c r="C403" s="265"/>
      <c r="D403" s="266"/>
      <c r="E403" s="266"/>
      <c r="F403" s="266"/>
      <c r="G403" s="266"/>
      <c r="H403" s="267"/>
      <c r="I403" s="266"/>
      <c r="J403" s="266"/>
      <c r="K403" s="266"/>
      <c r="L403" s="268"/>
    </row>
    <row r="404" ht="15.75" customHeight="1">
      <c r="A404" s="263"/>
      <c r="B404" s="264"/>
      <c r="C404" s="265"/>
      <c r="D404" s="266"/>
      <c r="E404" s="266"/>
      <c r="F404" s="266"/>
      <c r="G404" s="266"/>
      <c r="H404" s="267"/>
      <c r="I404" s="266"/>
      <c r="J404" s="266"/>
      <c r="K404" s="266"/>
      <c r="L404" s="268"/>
    </row>
    <row r="405" ht="15.75" customHeight="1">
      <c r="A405" s="263"/>
      <c r="B405" s="264"/>
      <c r="C405" s="265"/>
      <c r="D405" s="266"/>
      <c r="E405" s="266"/>
      <c r="F405" s="266"/>
      <c r="G405" s="266"/>
      <c r="H405" s="267"/>
      <c r="I405" s="266"/>
      <c r="J405" s="266"/>
      <c r="K405" s="266"/>
      <c r="L405" s="268"/>
    </row>
    <row r="406" ht="15.75" customHeight="1">
      <c r="A406" s="263"/>
      <c r="B406" s="264"/>
      <c r="C406" s="265"/>
      <c r="D406" s="266"/>
      <c r="E406" s="266"/>
      <c r="F406" s="266"/>
      <c r="G406" s="266"/>
      <c r="H406" s="267"/>
      <c r="I406" s="266"/>
      <c r="J406" s="266"/>
      <c r="K406" s="266"/>
      <c r="L406" s="268"/>
    </row>
    <row r="407" ht="15.75" customHeight="1">
      <c r="A407" s="263"/>
      <c r="B407" s="264"/>
      <c r="C407" s="265"/>
      <c r="D407" s="266"/>
      <c r="E407" s="266"/>
      <c r="F407" s="266"/>
      <c r="G407" s="266"/>
      <c r="H407" s="267"/>
      <c r="I407" s="266"/>
      <c r="J407" s="266"/>
      <c r="K407" s="266"/>
      <c r="L407" s="268"/>
    </row>
    <row r="408" ht="15.75" customHeight="1">
      <c r="A408" s="263"/>
      <c r="B408" s="264"/>
      <c r="C408" s="265"/>
      <c r="D408" s="266"/>
      <c r="E408" s="266"/>
      <c r="F408" s="266"/>
      <c r="G408" s="266"/>
      <c r="H408" s="267"/>
      <c r="I408" s="266"/>
      <c r="J408" s="266"/>
      <c r="K408" s="266"/>
      <c r="L408" s="268"/>
    </row>
    <row r="409" ht="15.75" customHeight="1">
      <c r="A409" s="263"/>
      <c r="B409" s="264"/>
      <c r="C409" s="265"/>
      <c r="D409" s="266"/>
      <c r="E409" s="266"/>
      <c r="F409" s="266"/>
      <c r="G409" s="266"/>
      <c r="H409" s="267"/>
      <c r="I409" s="266"/>
      <c r="J409" s="266"/>
      <c r="K409" s="266"/>
      <c r="L409" s="268"/>
    </row>
    <row r="410" ht="15.75" customHeight="1">
      <c r="A410" s="263"/>
      <c r="B410" s="264"/>
      <c r="C410" s="265"/>
      <c r="D410" s="266"/>
      <c r="E410" s="266"/>
      <c r="F410" s="266"/>
      <c r="G410" s="266"/>
      <c r="H410" s="267"/>
      <c r="I410" s="266"/>
      <c r="J410" s="266"/>
      <c r="K410" s="266"/>
      <c r="L410" s="268"/>
    </row>
    <row r="411" ht="15.75" customHeight="1">
      <c r="A411" s="263"/>
      <c r="B411" s="264"/>
      <c r="C411" s="265"/>
      <c r="D411" s="266"/>
      <c r="E411" s="266"/>
      <c r="F411" s="266"/>
      <c r="G411" s="266"/>
      <c r="H411" s="267"/>
      <c r="I411" s="266"/>
      <c r="J411" s="266"/>
      <c r="K411" s="266"/>
      <c r="L411" s="268"/>
    </row>
    <row r="412" ht="15.75" customHeight="1">
      <c r="A412" s="263"/>
      <c r="B412" s="264"/>
      <c r="C412" s="265"/>
      <c r="D412" s="266"/>
      <c r="E412" s="266"/>
      <c r="F412" s="266"/>
      <c r="G412" s="266"/>
      <c r="H412" s="267"/>
      <c r="I412" s="266"/>
      <c r="J412" s="266"/>
      <c r="K412" s="266"/>
      <c r="L412" s="268"/>
    </row>
    <row r="413" ht="15.75" customHeight="1">
      <c r="A413" s="263"/>
      <c r="B413" s="264"/>
      <c r="C413" s="265"/>
      <c r="D413" s="266"/>
      <c r="E413" s="266"/>
      <c r="F413" s="266"/>
      <c r="G413" s="266"/>
      <c r="H413" s="267"/>
      <c r="I413" s="266"/>
      <c r="J413" s="266"/>
      <c r="K413" s="266"/>
      <c r="L413" s="268"/>
    </row>
    <row r="414" ht="15.75" customHeight="1">
      <c r="A414" s="263"/>
      <c r="B414" s="264"/>
      <c r="C414" s="265"/>
      <c r="D414" s="266"/>
      <c r="E414" s="266"/>
      <c r="F414" s="266"/>
      <c r="G414" s="266"/>
      <c r="H414" s="267"/>
      <c r="I414" s="266"/>
      <c r="J414" s="266"/>
      <c r="K414" s="266"/>
      <c r="L414" s="268"/>
    </row>
    <row r="415" ht="15.75" customHeight="1">
      <c r="A415" s="263"/>
      <c r="B415" s="264"/>
      <c r="C415" s="265"/>
      <c r="D415" s="266"/>
      <c r="E415" s="266"/>
      <c r="F415" s="266"/>
      <c r="G415" s="266"/>
      <c r="H415" s="267"/>
      <c r="I415" s="266"/>
      <c r="J415" s="266"/>
      <c r="K415" s="266"/>
      <c r="L415" s="268"/>
    </row>
    <row r="416" ht="15.75" customHeight="1">
      <c r="A416" s="263"/>
      <c r="B416" s="264"/>
      <c r="C416" s="265"/>
      <c r="D416" s="266"/>
      <c r="E416" s="266"/>
      <c r="F416" s="266"/>
      <c r="G416" s="266"/>
      <c r="H416" s="267"/>
      <c r="I416" s="266"/>
      <c r="J416" s="266"/>
      <c r="K416" s="266"/>
      <c r="L416" s="268"/>
    </row>
    <row r="417" ht="15.75" customHeight="1">
      <c r="A417" s="263"/>
      <c r="B417" s="264"/>
      <c r="C417" s="265"/>
      <c r="D417" s="266"/>
      <c r="E417" s="266"/>
      <c r="F417" s="266"/>
      <c r="G417" s="266"/>
      <c r="H417" s="267"/>
      <c r="I417" s="266"/>
      <c r="J417" s="266"/>
      <c r="K417" s="266"/>
      <c r="L417" s="268"/>
    </row>
    <row r="418" ht="15.75" customHeight="1">
      <c r="A418" s="263"/>
      <c r="B418" s="264"/>
      <c r="C418" s="265"/>
      <c r="D418" s="266"/>
      <c r="E418" s="266"/>
      <c r="F418" s="266"/>
      <c r="G418" s="266"/>
      <c r="H418" s="267"/>
      <c r="I418" s="266"/>
      <c r="J418" s="266"/>
      <c r="K418" s="266"/>
      <c r="L418" s="268"/>
    </row>
    <row r="419" ht="15.75" customHeight="1">
      <c r="A419" s="263"/>
      <c r="B419" s="264"/>
      <c r="C419" s="265"/>
      <c r="D419" s="266"/>
      <c r="E419" s="266"/>
      <c r="F419" s="266"/>
      <c r="G419" s="266"/>
      <c r="H419" s="267"/>
      <c r="I419" s="266"/>
      <c r="J419" s="266"/>
      <c r="K419" s="266"/>
      <c r="L419" s="268"/>
    </row>
    <row r="420" ht="15.75" customHeight="1">
      <c r="A420" s="263"/>
      <c r="B420" s="264"/>
      <c r="C420" s="265"/>
      <c r="D420" s="266"/>
      <c r="E420" s="266"/>
      <c r="F420" s="266"/>
      <c r="G420" s="266"/>
      <c r="H420" s="267"/>
      <c r="I420" s="266"/>
      <c r="J420" s="266"/>
      <c r="K420" s="266"/>
      <c r="L420" s="268"/>
    </row>
    <row r="421" ht="15.75" customHeight="1">
      <c r="A421" s="263"/>
      <c r="B421" s="264"/>
      <c r="C421" s="265"/>
      <c r="D421" s="266"/>
      <c r="E421" s="266"/>
      <c r="F421" s="266"/>
      <c r="G421" s="266"/>
      <c r="H421" s="267"/>
      <c r="I421" s="266"/>
      <c r="J421" s="266"/>
      <c r="K421" s="266"/>
      <c r="L421" s="268"/>
    </row>
    <row r="422" ht="15.75" customHeight="1">
      <c r="A422" s="263"/>
      <c r="B422" s="264"/>
      <c r="C422" s="265"/>
      <c r="D422" s="266"/>
      <c r="E422" s="266"/>
      <c r="F422" s="266"/>
      <c r="G422" s="266"/>
      <c r="H422" s="267"/>
      <c r="I422" s="266"/>
      <c r="J422" s="266"/>
      <c r="K422" s="266"/>
      <c r="L422" s="268"/>
    </row>
    <row r="423" ht="15.75" customHeight="1">
      <c r="A423" s="263"/>
      <c r="B423" s="264"/>
      <c r="C423" s="265"/>
      <c r="D423" s="266"/>
      <c r="E423" s="266"/>
      <c r="F423" s="266"/>
      <c r="G423" s="266"/>
      <c r="H423" s="267"/>
      <c r="I423" s="266"/>
      <c r="J423" s="266"/>
      <c r="K423" s="266"/>
      <c r="L423" s="268"/>
    </row>
    <row r="424" ht="15.75" customHeight="1">
      <c r="A424" s="263"/>
      <c r="B424" s="264"/>
      <c r="C424" s="265"/>
      <c r="D424" s="266"/>
      <c r="E424" s="266"/>
      <c r="F424" s="266"/>
      <c r="G424" s="266"/>
      <c r="H424" s="267"/>
      <c r="I424" s="266"/>
      <c r="J424" s="266"/>
      <c r="K424" s="266"/>
      <c r="L424" s="268"/>
    </row>
    <row r="425" ht="15.75" customHeight="1">
      <c r="A425" s="263"/>
      <c r="B425" s="264"/>
      <c r="C425" s="265"/>
      <c r="D425" s="266"/>
      <c r="E425" s="266"/>
      <c r="F425" s="266"/>
      <c r="G425" s="266"/>
      <c r="H425" s="267"/>
      <c r="I425" s="266"/>
      <c r="J425" s="266"/>
      <c r="K425" s="266"/>
      <c r="L425" s="268"/>
    </row>
    <row r="426" ht="15.75" customHeight="1">
      <c r="A426" s="263"/>
      <c r="B426" s="264"/>
      <c r="C426" s="265"/>
      <c r="D426" s="266"/>
      <c r="E426" s="266"/>
      <c r="F426" s="266"/>
      <c r="G426" s="266"/>
      <c r="H426" s="267"/>
      <c r="I426" s="266"/>
      <c r="J426" s="266"/>
      <c r="K426" s="266"/>
      <c r="L426" s="268"/>
    </row>
    <row r="427" ht="15.75" customHeight="1">
      <c r="A427" s="263"/>
      <c r="B427" s="264"/>
      <c r="C427" s="265"/>
      <c r="D427" s="266"/>
      <c r="E427" s="266"/>
      <c r="F427" s="266"/>
      <c r="G427" s="266"/>
      <c r="H427" s="267"/>
      <c r="I427" s="266"/>
      <c r="J427" s="266"/>
      <c r="K427" s="266"/>
      <c r="L427" s="268"/>
    </row>
    <row r="428" ht="15.75" customHeight="1">
      <c r="A428" s="263"/>
      <c r="B428" s="264"/>
      <c r="C428" s="265"/>
      <c r="D428" s="266"/>
      <c r="E428" s="266"/>
      <c r="F428" s="266"/>
      <c r="G428" s="266"/>
      <c r="H428" s="267"/>
      <c r="I428" s="266"/>
      <c r="J428" s="266"/>
      <c r="K428" s="266"/>
      <c r="L428" s="268"/>
    </row>
    <row r="429" ht="15.75" customHeight="1">
      <c r="A429" s="263"/>
      <c r="B429" s="264"/>
      <c r="C429" s="265"/>
      <c r="D429" s="266"/>
      <c r="E429" s="266"/>
      <c r="F429" s="266"/>
      <c r="G429" s="266"/>
      <c r="H429" s="267"/>
      <c r="I429" s="266"/>
      <c r="J429" s="266"/>
      <c r="K429" s="266"/>
      <c r="L429" s="268"/>
    </row>
    <row r="430" ht="15.75" customHeight="1">
      <c r="A430" s="263"/>
      <c r="B430" s="264"/>
      <c r="C430" s="265"/>
      <c r="D430" s="266"/>
      <c r="E430" s="266"/>
      <c r="F430" s="266"/>
      <c r="G430" s="266"/>
      <c r="H430" s="267"/>
      <c r="I430" s="266"/>
      <c r="J430" s="266"/>
      <c r="K430" s="266"/>
      <c r="L430" s="268"/>
    </row>
    <row r="431" ht="15.75" customHeight="1">
      <c r="A431" s="263"/>
      <c r="B431" s="264"/>
      <c r="C431" s="265"/>
      <c r="D431" s="266"/>
      <c r="E431" s="266"/>
      <c r="F431" s="266"/>
      <c r="G431" s="266"/>
      <c r="H431" s="267"/>
      <c r="I431" s="266"/>
      <c r="J431" s="266"/>
      <c r="K431" s="266"/>
      <c r="L431" s="268"/>
    </row>
    <row r="432" ht="15.75" customHeight="1">
      <c r="A432" s="263"/>
      <c r="B432" s="264"/>
      <c r="C432" s="265"/>
      <c r="D432" s="266"/>
      <c r="E432" s="266"/>
      <c r="F432" s="266"/>
      <c r="G432" s="266"/>
      <c r="H432" s="267"/>
      <c r="I432" s="266"/>
      <c r="J432" s="266"/>
      <c r="K432" s="266"/>
      <c r="L432" s="268"/>
    </row>
    <row r="433" ht="15.75" customHeight="1">
      <c r="A433" s="263"/>
      <c r="B433" s="264"/>
      <c r="C433" s="265"/>
      <c r="D433" s="266"/>
      <c r="E433" s="266"/>
      <c r="F433" s="266"/>
      <c r="G433" s="266"/>
      <c r="H433" s="267"/>
      <c r="I433" s="266"/>
      <c r="J433" s="266"/>
      <c r="K433" s="266"/>
      <c r="L433" s="268"/>
    </row>
    <row r="434" ht="15.75" customHeight="1">
      <c r="A434" s="263"/>
      <c r="B434" s="264"/>
      <c r="C434" s="265"/>
      <c r="D434" s="266"/>
      <c r="E434" s="266"/>
      <c r="F434" s="266"/>
      <c r="G434" s="266"/>
      <c r="H434" s="267"/>
      <c r="I434" s="266"/>
      <c r="J434" s="266"/>
      <c r="K434" s="266"/>
      <c r="L434" s="268"/>
    </row>
    <row r="435" ht="15.75" customHeight="1">
      <c r="A435" s="263"/>
      <c r="B435" s="264"/>
      <c r="C435" s="265"/>
      <c r="D435" s="266"/>
      <c r="E435" s="266"/>
      <c r="F435" s="266"/>
      <c r="G435" s="266"/>
      <c r="H435" s="267"/>
      <c r="I435" s="266"/>
      <c r="J435" s="266"/>
      <c r="K435" s="266"/>
      <c r="L435" s="268"/>
    </row>
    <row r="436" ht="15.75" customHeight="1">
      <c r="A436" s="263"/>
      <c r="B436" s="264"/>
      <c r="C436" s="265"/>
      <c r="D436" s="266"/>
      <c r="E436" s="266"/>
      <c r="F436" s="266"/>
      <c r="G436" s="266"/>
      <c r="H436" s="267"/>
      <c r="I436" s="266"/>
      <c r="J436" s="266"/>
      <c r="K436" s="266"/>
      <c r="L436" s="268"/>
    </row>
    <row r="437" ht="15.75" customHeight="1">
      <c r="A437" s="263"/>
      <c r="B437" s="264"/>
      <c r="C437" s="265"/>
      <c r="D437" s="266"/>
      <c r="E437" s="266"/>
      <c r="F437" s="266"/>
      <c r="G437" s="266"/>
      <c r="H437" s="267"/>
      <c r="I437" s="266"/>
      <c r="J437" s="266"/>
      <c r="K437" s="266"/>
      <c r="L437" s="268"/>
    </row>
    <row r="438" ht="15.75" customHeight="1">
      <c r="A438" s="263"/>
      <c r="B438" s="264"/>
      <c r="C438" s="265"/>
      <c r="D438" s="266"/>
      <c r="E438" s="266"/>
      <c r="F438" s="266"/>
      <c r="G438" s="266"/>
      <c r="H438" s="267"/>
      <c r="I438" s="266"/>
      <c r="J438" s="266"/>
      <c r="K438" s="266"/>
      <c r="L438" s="268"/>
    </row>
    <row r="439" ht="15.75" customHeight="1">
      <c r="A439" s="263"/>
      <c r="B439" s="264"/>
      <c r="C439" s="265"/>
      <c r="D439" s="266"/>
      <c r="E439" s="266"/>
      <c r="F439" s="266"/>
      <c r="G439" s="266"/>
      <c r="H439" s="267"/>
      <c r="I439" s="266"/>
      <c r="J439" s="266"/>
      <c r="K439" s="266"/>
      <c r="L439" s="268"/>
    </row>
    <row r="440" ht="15.75" customHeight="1">
      <c r="A440" s="263"/>
      <c r="B440" s="264"/>
      <c r="C440" s="265"/>
      <c r="D440" s="266"/>
      <c r="E440" s="266"/>
      <c r="F440" s="266"/>
      <c r="G440" s="266"/>
      <c r="H440" s="267"/>
      <c r="I440" s="266"/>
      <c r="J440" s="266"/>
      <c r="K440" s="266"/>
      <c r="L440" s="268"/>
    </row>
    <row r="441" ht="15.75" customHeight="1">
      <c r="A441" s="263"/>
      <c r="B441" s="264"/>
      <c r="C441" s="265"/>
      <c r="D441" s="266"/>
      <c r="E441" s="266"/>
      <c r="F441" s="266"/>
      <c r="G441" s="266"/>
      <c r="H441" s="267"/>
      <c r="I441" s="266"/>
      <c r="J441" s="266"/>
      <c r="K441" s="266"/>
      <c r="L441" s="268"/>
    </row>
    <row r="442" ht="15.75" customHeight="1">
      <c r="A442" s="263"/>
      <c r="B442" s="264"/>
      <c r="C442" s="265"/>
      <c r="D442" s="266"/>
      <c r="E442" s="266"/>
      <c r="F442" s="266"/>
      <c r="G442" s="266"/>
      <c r="H442" s="267"/>
      <c r="I442" s="266"/>
      <c r="J442" s="266"/>
      <c r="K442" s="266"/>
      <c r="L442" s="268"/>
    </row>
    <row r="443" ht="15.75" customHeight="1">
      <c r="A443" s="263"/>
      <c r="B443" s="264"/>
      <c r="C443" s="265"/>
      <c r="D443" s="266"/>
      <c r="E443" s="266"/>
      <c r="F443" s="266"/>
      <c r="G443" s="266"/>
      <c r="H443" s="267"/>
      <c r="I443" s="266"/>
      <c r="J443" s="266"/>
      <c r="K443" s="266"/>
      <c r="L443" s="268"/>
    </row>
    <row r="444" ht="15.75" customHeight="1">
      <c r="A444" s="263"/>
      <c r="B444" s="264"/>
      <c r="C444" s="265"/>
      <c r="D444" s="266"/>
      <c r="E444" s="266"/>
      <c r="F444" s="266"/>
      <c r="G444" s="266"/>
      <c r="H444" s="267"/>
      <c r="I444" s="266"/>
      <c r="J444" s="266"/>
      <c r="K444" s="266"/>
      <c r="L444" s="268"/>
    </row>
    <row r="445" ht="15.75" customHeight="1">
      <c r="A445" s="263"/>
      <c r="B445" s="264"/>
      <c r="C445" s="265"/>
      <c r="D445" s="266"/>
      <c r="E445" s="266"/>
      <c r="F445" s="266"/>
      <c r="G445" s="266"/>
      <c r="H445" s="267"/>
      <c r="I445" s="266"/>
      <c r="J445" s="266"/>
      <c r="K445" s="266"/>
      <c r="L445" s="268"/>
    </row>
    <row r="446" ht="15.75" customHeight="1">
      <c r="A446" s="263"/>
      <c r="B446" s="264"/>
      <c r="C446" s="265"/>
      <c r="D446" s="266"/>
      <c r="E446" s="266"/>
      <c r="F446" s="266"/>
      <c r="G446" s="266"/>
      <c r="H446" s="267"/>
      <c r="I446" s="266"/>
      <c r="J446" s="266"/>
      <c r="K446" s="266"/>
      <c r="L446" s="268"/>
    </row>
    <row r="447" ht="15.75" customHeight="1">
      <c r="A447" s="263"/>
      <c r="B447" s="264"/>
      <c r="C447" s="265"/>
      <c r="D447" s="266"/>
      <c r="E447" s="266"/>
      <c r="F447" s="266"/>
      <c r="G447" s="266"/>
      <c r="H447" s="267"/>
      <c r="I447" s="266"/>
      <c r="J447" s="266"/>
      <c r="K447" s="266"/>
      <c r="L447" s="268"/>
    </row>
    <row r="448" ht="15.75" customHeight="1">
      <c r="A448" s="263"/>
      <c r="B448" s="264"/>
      <c r="C448" s="265"/>
      <c r="D448" s="266"/>
      <c r="E448" s="266"/>
      <c r="F448" s="266"/>
      <c r="G448" s="266"/>
      <c r="H448" s="267"/>
      <c r="I448" s="266"/>
      <c r="J448" s="266"/>
      <c r="K448" s="266"/>
      <c r="L448" s="268"/>
    </row>
    <row r="449" ht="15.75" customHeight="1">
      <c r="A449" s="263"/>
      <c r="B449" s="264"/>
      <c r="C449" s="265"/>
      <c r="D449" s="266"/>
      <c r="E449" s="266"/>
      <c r="F449" s="266"/>
      <c r="G449" s="266"/>
      <c r="H449" s="267"/>
      <c r="I449" s="266"/>
      <c r="J449" s="266"/>
      <c r="K449" s="266"/>
      <c r="L449" s="268"/>
    </row>
    <row r="450" ht="15.75" customHeight="1">
      <c r="A450" s="263"/>
      <c r="B450" s="264"/>
      <c r="C450" s="265"/>
      <c r="D450" s="266"/>
      <c r="E450" s="266"/>
      <c r="F450" s="266"/>
      <c r="G450" s="266"/>
      <c r="H450" s="267"/>
      <c r="I450" s="266"/>
      <c r="J450" s="266"/>
      <c r="K450" s="266"/>
      <c r="L450" s="268"/>
    </row>
    <row r="451" ht="15.75" customHeight="1">
      <c r="A451" s="263"/>
      <c r="B451" s="264"/>
      <c r="C451" s="265"/>
      <c r="D451" s="266"/>
      <c r="E451" s="266"/>
      <c r="F451" s="266"/>
      <c r="G451" s="266"/>
      <c r="H451" s="267"/>
      <c r="I451" s="266"/>
      <c r="J451" s="266"/>
      <c r="K451" s="266"/>
      <c r="L451" s="268"/>
    </row>
    <row r="452" ht="15.75" customHeight="1">
      <c r="A452" s="263"/>
      <c r="B452" s="264"/>
      <c r="C452" s="265"/>
      <c r="D452" s="266"/>
      <c r="E452" s="266"/>
      <c r="F452" s="266"/>
      <c r="G452" s="266"/>
      <c r="H452" s="267"/>
      <c r="I452" s="266"/>
      <c r="J452" s="266"/>
      <c r="K452" s="266"/>
      <c r="L452" s="268"/>
    </row>
    <row r="453" ht="15.75" customHeight="1">
      <c r="A453" s="263"/>
      <c r="B453" s="264"/>
      <c r="C453" s="265"/>
      <c r="D453" s="266"/>
      <c r="E453" s="266"/>
      <c r="F453" s="266"/>
      <c r="G453" s="266"/>
      <c r="H453" s="267"/>
      <c r="I453" s="266"/>
      <c r="J453" s="266"/>
      <c r="K453" s="266"/>
      <c r="L453" s="268"/>
    </row>
    <row r="454" ht="15.75" customHeight="1">
      <c r="A454" s="263"/>
      <c r="B454" s="264"/>
      <c r="C454" s="265"/>
      <c r="D454" s="266"/>
      <c r="E454" s="266"/>
      <c r="F454" s="266"/>
      <c r="G454" s="266"/>
      <c r="H454" s="267"/>
      <c r="I454" s="266"/>
      <c r="J454" s="266"/>
      <c r="K454" s="266"/>
      <c r="L454" s="268"/>
    </row>
    <row r="455" ht="15.75" customHeight="1">
      <c r="A455" s="263"/>
      <c r="B455" s="264"/>
      <c r="C455" s="265"/>
      <c r="D455" s="266"/>
      <c r="E455" s="266"/>
      <c r="F455" s="266"/>
      <c r="G455" s="266"/>
      <c r="H455" s="267"/>
      <c r="I455" s="266"/>
      <c r="J455" s="266"/>
      <c r="K455" s="266"/>
      <c r="L455" s="268"/>
    </row>
    <row r="456" ht="15.75" customHeight="1">
      <c r="A456" s="263"/>
      <c r="B456" s="264"/>
      <c r="C456" s="265"/>
      <c r="D456" s="266"/>
      <c r="E456" s="266"/>
      <c r="F456" s="266"/>
      <c r="G456" s="266"/>
      <c r="H456" s="267"/>
      <c r="I456" s="266"/>
      <c r="J456" s="266"/>
      <c r="K456" s="266"/>
      <c r="L456" s="268"/>
    </row>
    <row r="457" ht="15.75" customHeight="1">
      <c r="A457" s="263"/>
      <c r="B457" s="264"/>
      <c r="C457" s="265"/>
      <c r="D457" s="266"/>
      <c r="E457" s="266"/>
      <c r="F457" s="266"/>
      <c r="G457" s="266"/>
      <c r="H457" s="267"/>
      <c r="I457" s="266"/>
      <c r="J457" s="266"/>
      <c r="K457" s="266"/>
      <c r="L457" s="268"/>
    </row>
    <row r="458" ht="15.75" customHeight="1">
      <c r="A458" s="263"/>
      <c r="B458" s="264"/>
      <c r="C458" s="265"/>
      <c r="D458" s="266"/>
      <c r="E458" s="266"/>
      <c r="F458" s="266"/>
      <c r="G458" s="266"/>
      <c r="H458" s="267"/>
      <c r="I458" s="266"/>
      <c r="J458" s="266"/>
      <c r="K458" s="266"/>
      <c r="L458" s="268"/>
    </row>
    <row r="459" ht="15.75" customHeight="1">
      <c r="A459" s="263"/>
      <c r="B459" s="264"/>
      <c r="C459" s="265"/>
      <c r="D459" s="266"/>
      <c r="E459" s="266"/>
      <c r="F459" s="266"/>
      <c r="G459" s="266"/>
      <c r="H459" s="267"/>
      <c r="I459" s="266"/>
      <c r="J459" s="266"/>
      <c r="K459" s="266"/>
      <c r="L459" s="268"/>
    </row>
    <row r="460" ht="15.75" customHeight="1">
      <c r="A460" s="263"/>
      <c r="B460" s="264"/>
      <c r="C460" s="265"/>
      <c r="D460" s="266"/>
      <c r="E460" s="266"/>
      <c r="F460" s="266"/>
      <c r="G460" s="266"/>
      <c r="H460" s="267"/>
      <c r="I460" s="266"/>
      <c r="J460" s="266"/>
      <c r="K460" s="266"/>
      <c r="L460" s="268"/>
    </row>
    <row r="461" ht="15.75" customHeight="1">
      <c r="A461" s="263"/>
      <c r="B461" s="264"/>
      <c r="C461" s="265"/>
      <c r="D461" s="266"/>
      <c r="E461" s="266"/>
      <c r="F461" s="266"/>
      <c r="G461" s="266"/>
      <c r="H461" s="267"/>
      <c r="I461" s="266"/>
      <c r="J461" s="266"/>
      <c r="K461" s="266"/>
      <c r="L461" s="268"/>
    </row>
    <row r="462" ht="15.75" customHeight="1">
      <c r="A462" s="263"/>
      <c r="B462" s="264"/>
      <c r="C462" s="265"/>
      <c r="D462" s="266"/>
      <c r="E462" s="266"/>
      <c r="F462" s="266"/>
      <c r="G462" s="266"/>
      <c r="H462" s="267"/>
      <c r="I462" s="266"/>
      <c r="J462" s="266"/>
      <c r="K462" s="266"/>
      <c r="L462" s="268"/>
    </row>
    <row r="463" ht="15.75" customHeight="1">
      <c r="A463" s="263"/>
      <c r="B463" s="264"/>
      <c r="C463" s="265"/>
      <c r="D463" s="266"/>
      <c r="E463" s="266"/>
      <c r="F463" s="266"/>
      <c r="G463" s="266"/>
      <c r="H463" s="267"/>
      <c r="I463" s="266"/>
      <c r="J463" s="266"/>
      <c r="K463" s="266"/>
      <c r="L463" s="268"/>
    </row>
    <row r="464" ht="15.75" customHeight="1">
      <c r="A464" s="263"/>
      <c r="B464" s="264"/>
      <c r="C464" s="265"/>
      <c r="D464" s="266"/>
      <c r="E464" s="266"/>
      <c r="F464" s="266"/>
      <c r="G464" s="266"/>
      <c r="H464" s="267"/>
      <c r="I464" s="266"/>
      <c r="J464" s="266"/>
      <c r="K464" s="266"/>
      <c r="L464" s="268"/>
    </row>
    <row r="465" ht="15.75" customHeight="1">
      <c r="A465" s="263"/>
      <c r="B465" s="264"/>
      <c r="C465" s="265"/>
      <c r="D465" s="266"/>
      <c r="E465" s="266"/>
      <c r="F465" s="266"/>
      <c r="G465" s="266"/>
      <c r="H465" s="267"/>
      <c r="I465" s="266"/>
      <c r="J465" s="266"/>
      <c r="K465" s="266"/>
      <c r="L465" s="268"/>
    </row>
    <row r="466" ht="15.75" customHeight="1">
      <c r="A466" s="263"/>
      <c r="B466" s="264"/>
      <c r="C466" s="265"/>
      <c r="D466" s="266"/>
      <c r="E466" s="266"/>
      <c r="F466" s="266"/>
      <c r="G466" s="266"/>
      <c r="H466" s="267"/>
      <c r="I466" s="266"/>
      <c r="J466" s="266"/>
      <c r="K466" s="266"/>
      <c r="L466" s="268"/>
    </row>
    <row r="467" ht="15.75" customHeight="1">
      <c r="A467" s="263"/>
      <c r="B467" s="264"/>
      <c r="C467" s="265"/>
      <c r="D467" s="266"/>
      <c r="E467" s="266"/>
      <c r="F467" s="266"/>
      <c r="G467" s="266"/>
      <c r="H467" s="267"/>
      <c r="I467" s="266"/>
      <c r="J467" s="266"/>
      <c r="K467" s="266"/>
      <c r="L467" s="268"/>
    </row>
    <row r="468" ht="15.75" customHeight="1">
      <c r="A468" s="263"/>
      <c r="B468" s="264"/>
      <c r="C468" s="265"/>
      <c r="D468" s="266"/>
      <c r="E468" s="266"/>
      <c r="F468" s="266"/>
      <c r="G468" s="266"/>
      <c r="H468" s="267"/>
      <c r="I468" s="266"/>
      <c r="J468" s="266"/>
      <c r="K468" s="266"/>
      <c r="L468" s="268"/>
    </row>
    <row r="469" ht="15.75" customHeight="1">
      <c r="A469" s="263"/>
      <c r="B469" s="264"/>
      <c r="C469" s="265"/>
      <c r="D469" s="266"/>
      <c r="E469" s="266"/>
      <c r="F469" s="266"/>
      <c r="G469" s="266"/>
      <c r="H469" s="267"/>
      <c r="I469" s="266"/>
      <c r="J469" s="266"/>
      <c r="K469" s="266"/>
      <c r="L469" s="268"/>
    </row>
    <row r="470" ht="15.75" customHeight="1">
      <c r="A470" s="263"/>
      <c r="B470" s="264"/>
      <c r="C470" s="265"/>
      <c r="D470" s="266"/>
      <c r="E470" s="266"/>
      <c r="F470" s="266"/>
      <c r="G470" s="266"/>
      <c r="H470" s="267"/>
      <c r="I470" s="266"/>
      <c r="J470" s="266"/>
      <c r="K470" s="266"/>
      <c r="L470" s="268"/>
    </row>
    <row r="471" ht="15.75" customHeight="1">
      <c r="A471" s="263"/>
      <c r="B471" s="264"/>
      <c r="C471" s="265"/>
      <c r="D471" s="266"/>
      <c r="E471" s="266"/>
      <c r="F471" s="266"/>
      <c r="G471" s="266"/>
      <c r="H471" s="267"/>
      <c r="I471" s="266"/>
      <c r="J471" s="266"/>
      <c r="K471" s="266"/>
      <c r="L471" s="268"/>
    </row>
    <row r="472" ht="15.75" customHeight="1">
      <c r="A472" s="263"/>
      <c r="B472" s="264"/>
      <c r="C472" s="265"/>
      <c r="D472" s="266"/>
      <c r="E472" s="266"/>
      <c r="F472" s="266"/>
      <c r="G472" s="266"/>
      <c r="H472" s="267"/>
      <c r="I472" s="266"/>
      <c r="J472" s="266"/>
      <c r="K472" s="266"/>
      <c r="L472" s="268"/>
    </row>
    <row r="473" ht="15.75" customHeight="1">
      <c r="A473" s="263"/>
      <c r="B473" s="264"/>
      <c r="C473" s="265"/>
      <c r="D473" s="266"/>
      <c r="E473" s="266"/>
      <c r="F473" s="266"/>
      <c r="G473" s="266"/>
      <c r="H473" s="267"/>
      <c r="I473" s="266"/>
      <c r="J473" s="266"/>
      <c r="K473" s="266"/>
      <c r="L473" s="268"/>
    </row>
    <row r="474" ht="15.75" customHeight="1">
      <c r="A474" s="263"/>
      <c r="B474" s="264"/>
      <c r="C474" s="265"/>
      <c r="D474" s="266"/>
      <c r="E474" s="266"/>
      <c r="F474" s="266"/>
      <c r="G474" s="266"/>
      <c r="H474" s="267"/>
      <c r="I474" s="266"/>
      <c r="J474" s="266"/>
      <c r="K474" s="266"/>
      <c r="L474" s="268"/>
    </row>
    <row r="475" ht="15.75" customHeight="1">
      <c r="A475" s="263"/>
      <c r="B475" s="264"/>
      <c r="C475" s="265"/>
      <c r="D475" s="266"/>
      <c r="E475" s="266"/>
      <c r="F475" s="266"/>
      <c r="G475" s="266"/>
      <c r="H475" s="267"/>
      <c r="I475" s="266"/>
      <c r="J475" s="266"/>
      <c r="K475" s="266"/>
      <c r="L475" s="268"/>
    </row>
    <row r="476" ht="15.75" customHeight="1">
      <c r="A476" s="263"/>
      <c r="B476" s="264"/>
      <c r="C476" s="265"/>
      <c r="D476" s="266"/>
      <c r="E476" s="266"/>
      <c r="F476" s="266"/>
      <c r="G476" s="266"/>
      <c r="H476" s="267"/>
      <c r="I476" s="266"/>
      <c r="J476" s="266"/>
      <c r="K476" s="266"/>
      <c r="L476" s="268"/>
    </row>
    <row r="477" ht="15.75" customHeight="1">
      <c r="A477" s="263"/>
      <c r="B477" s="264"/>
      <c r="C477" s="265"/>
      <c r="D477" s="266"/>
      <c r="E477" s="266"/>
      <c r="F477" s="266"/>
      <c r="G477" s="266"/>
      <c r="H477" s="267"/>
      <c r="I477" s="266"/>
      <c r="J477" s="266"/>
      <c r="K477" s="266"/>
      <c r="L477" s="268"/>
    </row>
    <row r="478" ht="15.75" customHeight="1">
      <c r="A478" s="263"/>
      <c r="B478" s="264"/>
      <c r="C478" s="265"/>
      <c r="D478" s="266"/>
      <c r="E478" s="266"/>
      <c r="F478" s="266"/>
      <c r="G478" s="266"/>
      <c r="H478" s="267"/>
      <c r="I478" s="266"/>
      <c r="J478" s="266"/>
      <c r="K478" s="266"/>
      <c r="L478" s="268"/>
    </row>
    <row r="479" ht="15.75" customHeight="1">
      <c r="A479" s="263"/>
      <c r="B479" s="264"/>
      <c r="C479" s="265"/>
      <c r="D479" s="266"/>
      <c r="E479" s="266"/>
      <c r="F479" s="266"/>
      <c r="G479" s="266"/>
      <c r="H479" s="267"/>
      <c r="I479" s="266"/>
      <c r="J479" s="266"/>
      <c r="K479" s="266"/>
      <c r="L479" s="268"/>
    </row>
    <row r="480" ht="15.75" customHeight="1">
      <c r="A480" s="263"/>
      <c r="B480" s="264"/>
      <c r="C480" s="265"/>
      <c r="D480" s="266"/>
      <c r="E480" s="266"/>
      <c r="F480" s="266"/>
      <c r="G480" s="266"/>
      <c r="H480" s="267"/>
      <c r="I480" s="266"/>
      <c r="J480" s="266"/>
      <c r="K480" s="266"/>
      <c r="L480" s="268"/>
    </row>
    <row r="481" ht="15.75" customHeight="1">
      <c r="A481" s="263"/>
      <c r="B481" s="264"/>
      <c r="C481" s="265"/>
      <c r="D481" s="266"/>
      <c r="E481" s="266"/>
      <c r="F481" s="266"/>
      <c r="G481" s="266"/>
      <c r="H481" s="267"/>
      <c r="I481" s="266"/>
      <c r="J481" s="266"/>
      <c r="K481" s="266"/>
      <c r="L481" s="268"/>
    </row>
    <row r="482" ht="15.75" customHeight="1">
      <c r="A482" s="263"/>
      <c r="B482" s="264"/>
      <c r="C482" s="265"/>
      <c r="D482" s="266"/>
      <c r="E482" s="266"/>
      <c r="F482" s="266"/>
      <c r="G482" s="266"/>
      <c r="H482" s="267"/>
      <c r="I482" s="266"/>
      <c r="J482" s="266"/>
      <c r="K482" s="266"/>
      <c r="L482" s="268"/>
    </row>
    <row r="483" ht="15.75" customHeight="1">
      <c r="A483" s="263"/>
      <c r="B483" s="264"/>
      <c r="C483" s="265"/>
      <c r="D483" s="266"/>
      <c r="E483" s="266"/>
      <c r="F483" s="266"/>
      <c r="G483" s="266"/>
      <c r="H483" s="267"/>
      <c r="I483" s="266"/>
      <c r="J483" s="266"/>
      <c r="K483" s="266"/>
      <c r="L483" s="268"/>
    </row>
    <row r="484" ht="15.75" customHeight="1">
      <c r="A484" s="263"/>
      <c r="B484" s="264"/>
      <c r="C484" s="265"/>
      <c r="D484" s="266"/>
      <c r="E484" s="266"/>
      <c r="F484" s="266"/>
      <c r="G484" s="266"/>
      <c r="H484" s="267"/>
      <c r="I484" s="266"/>
      <c r="J484" s="266"/>
      <c r="K484" s="266"/>
      <c r="L484" s="268"/>
    </row>
    <row r="485" ht="15.75" customHeight="1">
      <c r="A485" s="263"/>
      <c r="B485" s="264"/>
      <c r="C485" s="265"/>
      <c r="D485" s="266"/>
      <c r="E485" s="266"/>
      <c r="F485" s="266"/>
      <c r="G485" s="266"/>
      <c r="H485" s="267"/>
      <c r="I485" s="266"/>
      <c r="J485" s="266"/>
      <c r="K485" s="266"/>
      <c r="L485" s="268"/>
    </row>
    <row r="486" ht="15.75" customHeight="1">
      <c r="A486" s="263"/>
      <c r="B486" s="264"/>
      <c r="C486" s="265"/>
      <c r="D486" s="266"/>
      <c r="E486" s="266"/>
      <c r="F486" s="266"/>
      <c r="G486" s="266"/>
      <c r="H486" s="267"/>
      <c r="I486" s="266"/>
      <c r="J486" s="266"/>
      <c r="K486" s="266"/>
      <c r="L486" s="268"/>
    </row>
    <row r="487" ht="15.75" customHeight="1">
      <c r="A487" s="263"/>
      <c r="B487" s="264"/>
      <c r="C487" s="265"/>
      <c r="D487" s="266"/>
      <c r="E487" s="266"/>
      <c r="F487" s="266"/>
      <c r="G487" s="266"/>
      <c r="H487" s="267"/>
      <c r="I487" s="266"/>
      <c r="J487" s="266"/>
      <c r="K487" s="266"/>
      <c r="L487" s="268"/>
    </row>
    <row r="488" ht="15.75" customHeight="1">
      <c r="A488" s="263"/>
      <c r="B488" s="264"/>
      <c r="C488" s="265"/>
      <c r="D488" s="266"/>
      <c r="E488" s="266"/>
      <c r="F488" s="266"/>
      <c r="G488" s="266"/>
      <c r="H488" s="267"/>
      <c r="I488" s="266"/>
      <c r="J488" s="266"/>
      <c r="K488" s="266"/>
      <c r="L488" s="268"/>
    </row>
    <row r="489" ht="15.75" customHeight="1">
      <c r="A489" s="263"/>
      <c r="B489" s="264"/>
      <c r="C489" s="265"/>
      <c r="D489" s="266"/>
      <c r="E489" s="266"/>
      <c r="F489" s="266"/>
      <c r="G489" s="266"/>
      <c r="H489" s="267"/>
      <c r="I489" s="266"/>
      <c r="J489" s="266"/>
      <c r="K489" s="266"/>
      <c r="L489" s="268"/>
    </row>
    <row r="490" ht="15.75" customHeight="1">
      <c r="A490" s="263"/>
      <c r="B490" s="264"/>
      <c r="C490" s="265"/>
      <c r="D490" s="266"/>
      <c r="E490" s="266"/>
      <c r="F490" s="266"/>
      <c r="G490" s="266"/>
      <c r="H490" s="267"/>
      <c r="I490" s="266"/>
      <c r="J490" s="266"/>
      <c r="K490" s="266"/>
      <c r="L490" s="268"/>
    </row>
    <row r="491" ht="15.75" customHeight="1">
      <c r="A491" s="263"/>
      <c r="B491" s="264"/>
      <c r="C491" s="265"/>
      <c r="D491" s="266"/>
      <c r="E491" s="266"/>
      <c r="F491" s="266"/>
      <c r="G491" s="266"/>
      <c r="H491" s="267"/>
      <c r="I491" s="266"/>
      <c r="J491" s="266"/>
      <c r="K491" s="266"/>
      <c r="L491" s="268"/>
    </row>
    <row r="492" ht="15.75" customHeight="1">
      <c r="A492" s="263"/>
      <c r="B492" s="264"/>
      <c r="C492" s="265"/>
      <c r="D492" s="266"/>
      <c r="E492" s="266"/>
      <c r="F492" s="266"/>
      <c r="G492" s="266"/>
      <c r="H492" s="267"/>
      <c r="I492" s="266"/>
      <c r="J492" s="266"/>
      <c r="K492" s="266"/>
      <c r="L492" s="268"/>
    </row>
    <row r="493" ht="15.75" customHeight="1">
      <c r="A493" s="263"/>
      <c r="B493" s="264"/>
      <c r="C493" s="265"/>
      <c r="D493" s="266"/>
      <c r="E493" s="266"/>
      <c r="F493" s="266"/>
      <c r="G493" s="266"/>
      <c r="H493" s="267"/>
      <c r="I493" s="266"/>
      <c r="J493" s="266"/>
      <c r="K493" s="266"/>
      <c r="L493" s="268"/>
    </row>
    <row r="494" ht="15.75" customHeight="1">
      <c r="A494" s="263"/>
      <c r="B494" s="264"/>
      <c r="C494" s="265"/>
      <c r="D494" s="266"/>
      <c r="E494" s="266"/>
      <c r="F494" s="266"/>
      <c r="G494" s="266"/>
      <c r="H494" s="267"/>
      <c r="I494" s="266"/>
      <c r="J494" s="266"/>
      <c r="K494" s="266"/>
      <c r="L494" s="268"/>
    </row>
    <row r="495" ht="15.75" customHeight="1">
      <c r="A495" s="263"/>
      <c r="B495" s="264"/>
      <c r="C495" s="265"/>
      <c r="D495" s="266"/>
      <c r="E495" s="266"/>
      <c r="F495" s="266"/>
      <c r="G495" s="266"/>
      <c r="H495" s="267"/>
      <c r="I495" s="266"/>
      <c r="J495" s="266"/>
      <c r="K495" s="266"/>
      <c r="L495" s="268"/>
    </row>
    <row r="496" ht="15.75" customHeight="1">
      <c r="A496" s="263"/>
      <c r="B496" s="264"/>
      <c r="C496" s="265"/>
      <c r="D496" s="266"/>
      <c r="E496" s="266"/>
      <c r="F496" s="266"/>
      <c r="G496" s="266"/>
      <c r="H496" s="267"/>
      <c r="I496" s="266"/>
      <c r="J496" s="266"/>
      <c r="K496" s="266"/>
      <c r="L496" s="268"/>
    </row>
    <row r="497" ht="15.75" customHeight="1">
      <c r="A497" s="263"/>
      <c r="B497" s="264"/>
      <c r="C497" s="265"/>
      <c r="D497" s="266"/>
      <c r="E497" s="266"/>
      <c r="F497" s="266"/>
      <c r="G497" s="266"/>
      <c r="H497" s="267"/>
      <c r="I497" s="266"/>
      <c r="J497" s="266"/>
      <c r="K497" s="266"/>
      <c r="L497" s="268"/>
    </row>
    <row r="498" ht="15.75" customHeight="1">
      <c r="A498" s="263"/>
      <c r="B498" s="264"/>
      <c r="C498" s="265"/>
      <c r="D498" s="266"/>
      <c r="E498" s="266"/>
      <c r="F498" s="266"/>
      <c r="G498" s="266"/>
      <c r="H498" s="267"/>
      <c r="I498" s="266"/>
      <c r="J498" s="266"/>
      <c r="K498" s="266"/>
      <c r="L498" s="268"/>
    </row>
    <row r="499" ht="15.75" customHeight="1">
      <c r="A499" s="263"/>
      <c r="B499" s="264"/>
      <c r="C499" s="265"/>
      <c r="D499" s="266"/>
      <c r="E499" s="266"/>
      <c r="F499" s="266"/>
      <c r="G499" s="266"/>
      <c r="H499" s="267"/>
      <c r="I499" s="266"/>
      <c r="J499" s="266"/>
      <c r="K499" s="266"/>
      <c r="L499" s="268"/>
    </row>
    <row r="500" ht="15.75" customHeight="1">
      <c r="A500" s="263"/>
      <c r="B500" s="264"/>
      <c r="C500" s="265"/>
      <c r="D500" s="266"/>
      <c r="E500" s="266"/>
      <c r="F500" s="266"/>
      <c r="G500" s="266"/>
      <c r="H500" s="267"/>
      <c r="I500" s="266"/>
      <c r="J500" s="266"/>
      <c r="K500" s="266"/>
      <c r="L500" s="268"/>
    </row>
    <row r="501" ht="15.75" customHeight="1">
      <c r="A501" s="263"/>
      <c r="B501" s="264"/>
      <c r="C501" s="265"/>
      <c r="D501" s="266"/>
      <c r="E501" s="266"/>
      <c r="F501" s="266"/>
      <c r="G501" s="266"/>
      <c r="H501" s="267"/>
      <c r="I501" s="266"/>
      <c r="J501" s="266"/>
      <c r="K501" s="266"/>
      <c r="L501" s="268"/>
    </row>
    <row r="502" ht="15.75" customHeight="1">
      <c r="A502" s="263"/>
      <c r="B502" s="264"/>
      <c r="C502" s="265"/>
      <c r="D502" s="266"/>
      <c r="E502" s="266"/>
      <c r="F502" s="266"/>
      <c r="G502" s="266"/>
      <c r="H502" s="267"/>
      <c r="I502" s="266"/>
      <c r="J502" s="266"/>
      <c r="K502" s="266"/>
      <c r="L502" s="268"/>
    </row>
    <row r="503" ht="15.75" customHeight="1">
      <c r="A503" s="263"/>
      <c r="B503" s="264"/>
      <c r="C503" s="265"/>
      <c r="D503" s="266"/>
      <c r="E503" s="266"/>
      <c r="F503" s="266"/>
      <c r="G503" s="266"/>
      <c r="H503" s="267"/>
      <c r="I503" s="266"/>
      <c r="J503" s="266"/>
      <c r="K503" s="266"/>
      <c r="L503" s="268"/>
    </row>
    <row r="504" ht="15.75" customHeight="1">
      <c r="A504" s="263"/>
      <c r="B504" s="264"/>
      <c r="C504" s="265"/>
      <c r="D504" s="266"/>
      <c r="E504" s="266"/>
      <c r="F504" s="266"/>
      <c r="G504" s="266"/>
      <c r="H504" s="267"/>
      <c r="I504" s="266"/>
      <c r="J504" s="266"/>
      <c r="K504" s="266"/>
      <c r="L504" s="268"/>
    </row>
    <row r="505" ht="15.75" customHeight="1">
      <c r="A505" s="263"/>
      <c r="B505" s="264"/>
      <c r="C505" s="265"/>
      <c r="D505" s="266"/>
      <c r="E505" s="266"/>
      <c r="F505" s="266"/>
      <c r="G505" s="266"/>
      <c r="H505" s="267"/>
      <c r="I505" s="266"/>
      <c r="J505" s="266"/>
      <c r="K505" s="266"/>
      <c r="L505" s="268"/>
    </row>
    <row r="506" ht="15.75" customHeight="1">
      <c r="A506" s="263"/>
      <c r="B506" s="264"/>
      <c r="C506" s="265"/>
      <c r="D506" s="266"/>
      <c r="E506" s="266"/>
      <c r="F506" s="266"/>
      <c r="G506" s="266"/>
      <c r="H506" s="267"/>
      <c r="I506" s="266"/>
      <c r="J506" s="266"/>
      <c r="K506" s="266"/>
      <c r="L506" s="268"/>
    </row>
    <row r="507" ht="15.75" customHeight="1">
      <c r="A507" s="263"/>
      <c r="B507" s="264"/>
      <c r="C507" s="265"/>
      <c r="D507" s="266"/>
      <c r="E507" s="266"/>
      <c r="F507" s="266"/>
      <c r="G507" s="266"/>
      <c r="H507" s="267"/>
      <c r="I507" s="266"/>
      <c r="J507" s="266"/>
      <c r="K507" s="266"/>
      <c r="L507" s="268"/>
    </row>
    <row r="508" ht="15.75" customHeight="1">
      <c r="A508" s="263"/>
      <c r="B508" s="264"/>
      <c r="C508" s="265"/>
      <c r="D508" s="266"/>
      <c r="E508" s="266"/>
      <c r="F508" s="266"/>
      <c r="G508" s="266"/>
      <c r="H508" s="267"/>
      <c r="I508" s="266"/>
      <c r="J508" s="266"/>
      <c r="K508" s="266"/>
      <c r="L508" s="268"/>
    </row>
    <row r="509" ht="15.75" customHeight="1">
      <c r="A509" s="263"/>
      <c r="B509" s="264"/>
      <c r="C509" s="265"/>
      <c r="D509" s="266"/>
      <c r="E509" s="266"/>
      <c r="F509" s="266"/>
      <c r="G509" s="266"/>
      <c r="H509" s="267"/>
      <c r="I509" s="266"/>
      <c r="J509" s="266"/>
      <c r="K509" s="266"/>
      <c r="L509" s="268"/>
    </row>
    <row r="510" ht="15.75" customHeight="1">
      <c r="A510" s="263"/>
      <c r="B510" s="264"/>
      <c r="C510" s="265"/>
      <c r="D510" s="266"/>
      <c r="E510" s="266"/>
      <c r="F510" s="266"/>
      <c r="G510" s="266"/>
      <c r="H510" s="267"/>
      <c r="I510" s="266"/>
      <c r="J510" s="266"/>
      <c r="K510" s="266"/>
      <c r="L510" s="268"/>
    </row>
    <row r="511" ht="15.75" customHeight="1">
      <c r="A511" s="263"/>
      <c r="B511" s="264"/>
      <c r="C511" s="265"/>
      <c r="D511" s="266"/>
      <c r="E511" s="266"/>
      <c r="F511" s="266"/>
      <c r="G511" s="266"/>
      <c r="H511" s="267"/>
      <c r="I511" s="266"/>
      <c r="J511" s="266"/>
      <c r="K511" s="266"/>
      <c r="L511" s="268"/>
    </row>
    <row r="512" ht="15.75" customHeight="1">
      <c r="A512" s="263"/>
      <c r="B512" s="264"/>
      <c r="C512" s="265"/>
      <c r="D512" s="266"/>
      <c r="E512" s="266"/>
      <c r="F512" s="266"/>
      <c r="G512" s="266"/>
      <c r="H512" s="267"/>
      <c r="I512" s="266"/>
      <c r="J512" s="266"/>
      <c r="K512" s="266"/>
      <c r="L512" s="268"/>
    </row>
    <row r="513" ht="15.75" customHeight="1">
      <c r="A513" s="263"/>
      <c r="B513" s="264"/>
      <c r="C513" s="265"/>
      <c r="D513" s="266"/>
      <c r="E513" s="266"/>
      <c r="F513" s="266"/>
      <c r="G513" s="266"/>
      <c r="H513" s="267"/>
      <c r="I513" s="266"/>
      <c r="J513" s="266"/>
      <c r="K513" s="266"/>
      <c r="L513" s="268"/>
    </row>
    <row r="514" ht="15.75" customHeight="1">
      <c r="A514" s="263"/>
      <c r="B514" s="264"/>
      <c r="C514" s="265"/>
      <c r="D514" s="266"/>
      <c r="E514" s="266"/>
      <c r="F514" s="266"/>
      <c r="G514" s="266"/>
      <c r="H514" s="267"/>
      <c r="I514" s="266"/>
      <c r="J514" s="266"/>
      <c r="K514" s="266"/>
      <c r="L514" s="268"/>
    </row>
    <row r="515" ht="15.75" customHeight="1">
      <c r="A515" s="263"/>
      <c r="B515" s="264"/>
      <c r="C515" s="265"/>
      <c r="D515" s="266"/>
      <c r="E515" s="266"/>
      <c r="F515" s="266"/>
      <c r="G515" s="266"/>
      <c r="H515" s="267"/>
      <c r="I515" s="266"/>
      <c r="J515" s="266"/>
      <c r="K515" s="266"/>
      <c r="L515" s="268"/>
    </row>
    <row r="516" ht="15.75" customHeight="1">
      <c r="A516" s="263"/>
      <c r="B516" s="264"/>
      <c r="C516" s="265"/>
      <c r="D516" s="266"/>
      <c r="E516" s="266"/>
      <c r="F516" s="266"/>
      <c r="G516" s="266"/>
      <c r="H516" s="267"/>
      <c r="I516" s="266"/>
      <c r="J516" s="266"/>
      <c r="K516" s="266"/>
      <c r="L516" s="268"/>
    </row>
    <row r="517" ht="15.75" customHeight="1">
      <c r="A517" s="263"/>
      <c r="B517" s="264"/>
      <c r="C517" s="265"/>
      <c r="D517" s="266"/>
      <c r="E517" s="266"/>
      <c r="F517" s="266"/>
      <c r="G517" s="266"/>
      <c r="H517" s="267"/>
      <c r="I517" s="266"/>
      <c r="J517" s="266"/>
      <c r="K517" s="266"/>
      <c r="L517" s="268"/>
    </row>
    <row r="518" ht="15.75" customHeight="1">
      <c r="A518" s="263"/>
      <c r="B518" s="264"/>
      <c r="C518" s="265"/>
      <c r="D518" s="266"/>
      <c r="E518" s="266"/>
      <c r="F518" s="266"/>
      <c r="G518" s="266"/>
      <c r="H518" s="267"/>
      <c r="I518" s="266"/>
      <c r="J518" s="266"/>
      <c r="K518" s="266"/>
      <c r="L518" s="268"/>
    </row>
    <row r="519" ht="15.75" customHeight="1">
      <c r="A519" s="263"/>
      <c r="B519" s="264"/>
      <c r="C519" s="265"/>
      <c r="D519" s="266"/>
      <c r="E519" s="266"/>
      <c r="F519" s="266"/>
      <c r="G519" s="266"/>
      <c r="H519" s="267"/>
      <c r="I519" s="266"/>
      <c r="J519" s="266"/>
      <c r="K519" s="266"/>
      <c r="L519" s="268"/>
    </row>
    <row r="520" ht="15.75" customHeight="1">
      <c r="A520" s="263"/>
      <c r="B520" s="264"/>
      <c r="C520" s="265"/>
      <c r="D520" s="266"/>
      <c r="E520" s="266"/>
      <c r="F520" s="266"/>
      <c r="G520" s="266"/>
      <c r="H520" s="267"/>
      <c r="I520" s="266"/>
      <c r="J520" s="266"/>
      <c r="K520" s="266"/>
      <c r="L520" s="268"/>
    </row>
    <row r="521" ht="15.75" customHeight="1">
      <c r="A521" s="263"/>
      <c r="B521" s="264"/>
      <c r="C521" s="265"/>
      <c r="D521" s="266"/>
      <c r="E521" s="266"/>
      <c r="F521" s="266"/>
      <c r="G521" s="266"/>
      <c r="H521" s="267"/>
      <c r="I521" s="266"/>
      <c r="J521" s="266"/>
      <c r="K521" s="266"/>
      <c r="L521" s="268"/>
    </row>
    <row r="522" ht="15.75" customHeight="1">
      <c r="A522" s="263"/>
      <c r="B522" s="264"/>
      <c r="C522" s="265"/>
      <c r="D522" s="266"/>
      <c r="E522" s="266"/>
      <c r="F522" s="266"/>
      <c r="G522" s="266"/>
      <c r="H522" s="267"/>
      <c r="I522" s="266"/>
      <c r="J522" s="266"/>
      <c r="K522" s="266"/>
      <c r="L522" s="268"/>
    </row>
    <row r="523" ht="15.75" customHeight="1">
      <c r="A523" s="263"/>
      <c r="B523" s="264"/>
      <c r="C523" s="265"/>
      <c r="D523" s="266"/>
      <c r="E523" s="266"/>
      <c r="F523" s="266"/>
      <c r="G523" s="266"/>
      <c r="H523" s="267"/>
      <c r="I523" s="266"/>
      <c r="J523" s="266"/>
      <c r="K523" s="266"/>
      <c r="L523" s="268"/>
    </row>
    <row r="524" ht="15.75" customHeight="1">
      <c r="A524" s="263"/>
      <c r="B524" s="264"/>
      <c r="C524" s="265"/>
      <c r="D524" s="266"/>
      <c r="E524" s="266"/>
      <c r="F524" s="266"/>
      <c r="G524" s="266"/>
      <c r="H524" s="267"/>
      <c r="I524" s="266"/>
      <c r="J524" s="266"/>
      <c r="K524" s="266"/>
      <c r="L524" s="268"/>
    </row>
    <row r="525" ht="15.75" customHeight="1">
      <c r="A525" s="263"/>
      <c r="B525" s="264"/>
      <c r="C525" s="265"/>
      <c r="D525" s="266"/>
      <c r="E525" s="266"/>
      <c r="F525" s="266"/>
      <c r="G525" s="266"/>
      <c r="H525" s="267"/>
      <c r="I525" s="266"/>
      <c r="J525" s="266"/>
      <c r="K525" s="266"/>
      <c r="L525" s="268"/>
    </row>
    <row r="526" ht="15.75" customHeight="1">
      <c r="A526" s="263"/>
      <c r="B526" s="264"/>
      <c r="C526" s="265"/>
      <c r="D526" s="266"/>
      <c r="E526" s="266"/>
      <c r="F526" s="266"/>
      <c r="G526" s="266"/>
      <c r="H526" s="267"/>
      <c r="I526" s="266"/>
      <c r="J526" s="266"/>
      <c r="K526" s="266"/>
      <c r="L526" s="268"/>
    </row>
    <row r="527" ht="15.75" customHeight="1">
      <c r="A527" s="263"/>
      <c r="B527" s="264"/>
      <c r="C527" s="265"/>
      <c r="D527" s="266"/>
      <c r="E527" s="266"/>
      <c r="F527" s="266"/>
      <c r="G527" s="266"/>
      <c r="H527" s="267"/>
      <c r="I527" s="266"/>
      <c r="J527" s="266"/>
      <c r="K527" s="266"/>
      <c r="L527" s="268"/>
    </row>
    <row r="528" ht="15.75" customHeight="1">
      <c r="A528" s="263"/>
      <c r="B528" s="264"/>
      <c r="C528" s="265"/>
      <c r="D528" s="266"/>
      <c r="E528" s="266"/>
      <c r="F528" s="266"/>
      <c r="G528" s="266"/>
      <c r="H528" s="267"/>
      <c r="I528" s="266"/>
      <c r="J528" s="266"/>
      <c r="K528" s="266"/>
      <c r="L528" s="268"/>
    </row>
    <row r="529" ht="15.75" customHeight="1">
      <c r="A529" s="263"/>
      <c r="B529" s="264"/>
      <c r="C529" s="265"/>
      <c r="D529" s="266"/>
      <c r="E529" s="266"/>
      <c r="F529" s="266"/>
      <c r="G529" s="266"/>
      <c r="H529" s="267"/>
      <c r="I529" s="266"/>
      <c r="J529" s="266"/>
      <c r="K529" s="266"/>
      <c r="L529" s="268"/>
    </row>
    <row r="530" ht="15.75" customHeight="1">
      <c r="A530" s="263"/>
      <c r="B530" s="264"/>
      <c r="C530" s="265"/>
      <c r="D530" s="266"/>
      <c r="E530" s="266"/>
      <c r="F530" s="266"/>
      <c r="G530" s="266"/>
      <c r="H530" s="267"/>
      <c r="I530" s="266"/>
      <c r="J530" s="266"/>
      <c r="K530" s="266"/>
      <c r="L530" s="268"/>
    </row>
    <row r="531" ht="15.75" customHeight="1">
      <c r="A531" s="263"/>
      <c r="B531" s="264"/>
      <c r="C531" s="265"/>
      <c r="D531" s="266"/>
      <c r="E531" s="266"/>
      <c r="F531" s="266"/>
      <c r="G531" s="266"/>
      <c r="H531" s="267"/>
      <c r="I531" s="266"/>
      <c r="J531" s="266"/>
      <c r="K531" s="266"/>
      <c r="L531" s="268"/>
    </row>
    <row r="532" ht="15.75" customHeight="1">
      <c r="A532" s="263"/>
      <c r="B532" s="264"/>
      <c r="C532" s="265"/>
      <c r="D532" s="266"/>
      <c r="E532" s="266"/>
      <c r="F532" s="266"/>
      <c r="G532" s="266"/>
      <c r="H532" s="267"/>
      <c r="I532" s="266"/>
      <c r="J532" s="266"/>
      <c r="K532" s="266"/>
      <c r="L532" s="268"/>
    </row>
    <row r="533" ht="15.75" customHeight="1">
      <c r="A533" s="263"/>
      <c r="B533" s="264"/>
      <c r="C533" s="265"/>
      <c r="D533" s="266"/>
      <c r="E533" s="266"/>
      <c r="F533" s="266"/>
      <c r="G533" s="266"/>
      <c r="H533" s="267"/>
      <c r="I533" s="266"/>
      <c r="J533" s="266"/>
      <c r="K533" s="266"/>
      <c r="L533" s="268"/>
    </row>
    <row r="534" ht="15.75" customHeight="1">
      <c r="A534" s="263"/>
      <c r="B534" s="264"/>
      <c r="C534" s="265"/>
      <c r="D534" s="266"/>
      <c r="E534" s="266"/>
      <c r="F534" s="266"/>
      <c r="G534" s="266"/>
      <c r="H534" s="267"/>
      <c r="I534" s="266"/>
      <c r="J534" s="266"/>
      <c r="K534" s="266"/>
      <c r="L534" s="268"/>
    </row>
    <row r="535" ht="15.75" customHeight="1">
      <c r="A535" s="263"/>
      <c r="B535" s="264"/>
      <c r="C535" s="265"/>
      <c r="D535" s="266"/>
      <c r="E535" s="266"/>
      <c r="F535" s="266"/>
      <c r="G535" s="266"/>
      <c r="H535" s="267"/>
      <c r="I535" s="266"/>
      <c r="J535" s="266"/>
      <c r="K535" s="266"/>
      <c r="L535" s="268"/>
    </row>
    <row r="536" ht="15.75" customHeight="1">
      <c r="A536" s="263"/>
      <c r="B536" s="264"/>
      <c r="C536" s="265"/>
      <c r="D536" s="266"/>
      <c r="E536" s="266"/>
      <c r="F536" s="266"/>
      <c r="G536" s="266"/>
      <c r="H536" s="267"/>
      <c r="I536" s="266"/>
      <c r="J536" s="266"/>
      <c r="K536" s="266"/>
      <c r="L536" s="268"/>
    </row>
    <row r="537" ht="15.75" customHeight="1">
      <c r="A537" s="263"/>
      <c r="B537" s="264"/>
      <c r="C537" s="265"/>
      <c r="D537" s="266"/>
      <c r="E537" s="266"/>
      <c r="F537" s="266"/>
      <c r="G537" s="266"/>
      <c r="H537" s="267"/>
      <c r="I537" s="266"/>
      <c r="J537" s="266"/>
      <c r="K537" s="266"/>
      <c r="L537" s="268"/>
    </row>
    <row r="538" ht="15.75" customHeight="1">
      <c r="A538" s="263"/>
      <c r="B538" s="264"/>
      <c r="C538" s="265"/>
      <c r="D538" s="266"/>
      <c r="E538" s="266"/>
      <c r="F538" s="266"/>
      <c r="G538" s="266"/>
      <c r="H538" s="267"/>
      <c r="I538" s="266"/>
      <c r="J538" s="266"/>
      <c r="K538" s="266"/>
      <c r="L538" s="268"/>
    </row>
    <row r="539" ht="15.75" customHeight="1">
      <c r="A539" s="263"/>
      <c r="B539" s="264"/>
      <c r="C539" s="265"/>
      <c r="D539" s="266"/>
      <c r="E539" s="266"/>
      <c r="F539" s="266"/>
      <c r="G539" s="266"/>
      <c r="H539" s="267"/>
      <c r="I539" s="266"/>
      <c r="J539" s="266"/>
      <c r="K539" s="266"/>
      <c r="L539" s="268"/>
    </row>
    <row r="540" ht="15.75" customHeight="1">
      <c r="A540" s="263"/>
      <c r="B540" s="264"/>
      <c r="C540" s="265"/>
      <c r="D540" s="266"/>
      <c r="E540" s="266"/>
      <c r="F540" s="266"/>
      <c r="G540" s="266"/>
      <c r="H540" s="267"/>
      <c r="I540" s="266"/>
      <c r="J540" s="266"/>
      <c r="K540" s="266"/>
      <c r="L540" s="268"/>
    </row>
    <row r="541" ht="15.75" customHeight="1">
      <c r="A541" s="263"/>
      <c r="B541" s="264"/>
      <c r="C541" s="265"/>
      <c r="D541" s="266"/>
      <c r="E541" s="266"/>
      <c r="F541" s="266"/>
      <c r="G541" s="266"/>
      <c r="H541" s="267"/>
      <c r="I541" s="266"/>
      <c r="J541" s="266"/>
      <c r="K541" s="266"/>
      <c r="L541" s="268"/>
    </row>
    <row r="542" ht="15.75" customHeight="1">
      <c r="A542" s="263"/>
      <c r="B542" s="264"/>
      <c r="C542" s="265"/>
      <c r="D542" s="266"/>
      <c r="E542" s="266"/>
      <c r="F542" s="266"/>
      <c r="G542" s="266"/>
      <c r="H542" s="267"/>
      <c r="I542" s="266"/>
      <c r="J542" s="266"/>
      <c r="K542" s="266"/>
      <c r="L542" s="268"/>
    </row>
    <row r="543" ht="15.75" customHeight="1">
      <c r="A543" s="263"/>
      <c r="B543" s="264"/>
      <c r="C543" s="265"/>
      <c r="D543" s="266"/>
      <c r="E543" s="266"/>
      <c r="F543" s="266"/>
      <c r="G543" s="266"/>
      <c r="H543" s="267"/>
      <c r="I543" s="266"/>
      <c r="J543" s="266"/>
      <c r="K543" s="266"/>
      <c r="L543" s="268"/>
    </row>
    <row r="544" ht="15.75" customHeight="1">
      <c r="A544" s="263"/>
      <c r="B544" s="264"/>
      <c r="C544" s="265"/>
      <c r="D544" s="266"/>
      <c r="E544" s="266"/>
      <c r="F544" s="266"/>
      <c r="G544" s="266"/>
      <c r="H544" s="267"/>
      <c r="I544" s="266"/>
      <c r="J544" s="266"/>
      <c r="K544" s="266"/>
      <c r="L544" s="268"/>
    </row>
    <row r="545" ht="15.75" customHeight="1">
      <c r="A545" s="263"/>
      <c r="B545" s="264"/>
      <c r="C545" s="265"/>
      <c r="D545" s="266"/>
      <c r="E545" s="266"/>
      <c r="F545" s="266"/>
      <c r="G545" s="266"/>
      <c r="H545" s="267"/>
      <c r="I545" s="266"/>
      <c r="J545" s="266"/>
      <c r="K545" s="266"/>
      <c r="L545" s="268"/>
    </row>
    <row r="546" ht="15.75" customHeight="1">
      <c r="A546" s="263"/>
      <c r="B546" s="264"/>
      <c r="C546" s="265"/>
      <c r="D546" s="266"/>
      <c r="E546" s="266"/>
      <c r="F546" s="266"/>
      <c r="G546" s="266"/>
      <c r="H546" s="267"/>
      <c r="I546" s="266"/>
      <c r="J546" s="266"/>
      <c r="K546" s="266"/>
      <c r="L546" s="268"/>
    </row>
    <row r="547" ht="15.75" customHeight="1">
      <c r="A547" s="263"/>
      <c r="B547" s="264"/>
      <c r="C547" s="265"/>
      <c r="D547" s="266"/>
      <c r="E547" s="266"/>
      <c r="F547" s="266"/>
      <c r="G547" s="266"/>
      <c r="H547" s="267"/>
      <c r="I547" s="266"/>
      <c r="J547" s="266"/>
      <c r="K547" s="266"/>
      <c r="L547" s="268"/>
    </row>
    <row r="548" ht="15.75" customHeight="1">
      <c r="A548" s="263"/>
      <c r="B548" s="264"/>
      <c r="C548" s="265"/>
      <c r="D548" s="266"/>
      <c r="E548" s="266"/>
      <c r="F548" s="266"/>
      <c r="G548" s="266"/>
      <c r="H548" s="267"/>
      <c r="I548" s="266"/>
      <c r="J548" s="266"/>
      <c r="K548" s="266"/>
      <c r="L548" s="268"/>
    </row>
    <row r="549" ht="15.75" customHeight="1">
      <c r="A549" s="263"/>
      <c r="B549" s="264"/>
      <c r="C549" s="265"/>
      <c r="D549" s="266"/>
      <c r="E549" s="266"/>
      <c r="F549" s="266"/>
      <c r="G549" s="266"/>
      <c r="H549" s="267"/>
      <c r="I549" s="266"/>
      <c r="J549" s="266"/>
      <c r="K549" s="266"/>
      <c r="L549" s="268"/>
    </row>
    <row r="550" ht="15.75" customHeight="1">
      <c r="A550" s="263"/>
      <c r="B550" s="264"/>
      <c r="C550" s="265"/>
      <c r="D550" s="266"/>
      <c r="E550" s="266"/>
      <c r="F550" s="266"/>
      <c r="G550" s="266"/>
      <c r="H550" s="267"/>
      <c r="I550" s="266"/>
      <c r="J550" s="266"/>
      <c r="K550" s="266"/>
      <c r="L550" s="268"/>
    </row>
    <row r="551" ht="15.75" customHeight="1">
      <c r="A551" s="263"/>
      <c r="B551" s="264"/>
      <c r="C551" s="265"/>
      <c r="D551" s="266"/>
      <c r="E551" s="266"/>
      <c r="F551" s="266"/>
      <c r="G551" s="266"/>
      <c r="H551" s="267"/>
      <c r="I551" s="266"/>
      <c r="J551" s="266"/>
      <c r="K551" s="266"/>
      <c r="L551" s="268"/>
    </row>
    <row r="552" ht="15.75" customHeight="1">
      <c r="A552" s="263"/>
      <c r="B552" s="264"/>
      <c r="C552" s="265"/>
      <c r="D552" s="266"/>
      <c r="E552" s="266"/>
      <c r="F552" s="266"/>
      <c r="G552" s="266"/>
      <c r="H552" s="267"/>
      <c r="I552" s="266"/>
      <c r="J552" s="266"/>
      <c r="K552" s="266"/>
      <c r="L552" s="268"/>
    </row>
    <row r="553" ht="15.75" customHeight="1">
      <c r="A553" s="263"/>
      <c r="B553" s="264"/>
      <c r="C553" s="265"/>
      <c r="D553" s="266"/>
      <c r="E553" s="266"/>
      <c r="F553" s="266"/>
      <c r="G553" s="266"/>
      <c r="H553" s="267"/>
      <c r="I553" s="266"/>
      <c r="J553" s="266"/>
      <c r="K553" s="266"/>
      <c r="L553" s="268"/>
    </row>
    <row r="554" ht="15.75" customHeight="1">
      <c r="A554" s="263"/>
      <c r="B554" s="264"/>
      <c r="C554" s="265"/>
      <c r="D554" s="266"/>
      <c r="E554" s="266"/>
      <c r="F554" s="266"/>
      <c r="G554" s="266"/>
      <c r="H554" s="267"/>
      <c r="I554" s="266"/>
      <c r="J554" s="266"/>
      <c r="K554" s="266"/>
      <c r="L554" s="268"/>
    </row>
    <row r="555" ht="15.75" customHeight="1">
      <c r="A555" s="263"/>
      <c r="B555" s="264"/>
      <c r="C555" s="265"/>
      <c r="D555" s="266"/>
      <c r="E555" s="266"/>
      <c r="F555" s="266"/>
      <c r="G555" s="266"/>
      <c r="H555" s="267"/>
      <c r="I555" s="266"/>
      <c r="J555" s="266"/>
      <c r="K555" s="266"/>
      <c r="L555" s="268"/>
    </row>
    <row r="556" ht="15.75" customHeight="1">
      <c r="A556" s="263"/>
      <c r="B556" s="264"/>
      <c r="C556" s="265"/>
      <c r="D556" s="266"/>
      <c r="E556" s="266"/>
      <c r="F556" s="266"/>
      <c r="G556" s="266"/>
      <c r="H556" s="267"/>
      <c r="I556" s="266"/>
      <c r="J556" s="266"/>
      <c r="K556" s="266"/>
      <c r="L556" s="268"/>
    </row>
    <row r="557" ht="15.75" customHeight="1">
      <c r="A557" s="263"/>
      <c r="B557" s="264"/>
      <c r="C557" s="265"/>
      <c r="D557" s="266"/>
      <c r="E557" s="266"/>
      <c r="F557" s="266"/>
      <c r="G557" s="266"/>
      <c r="H557" s="267"/>
      <c r="I557" s="266"/>
      <c r="J557" s="266"/>
      <c r="K557" s="266"/>
      <c r="L557" s="268"/>
    </row>
    <row r="558" ht="15.75" customHeight="1">
      <c r="A558" s="263"/>
      <c r="B558" s="264"/>
      <c r="C558" s="265"/>
      <c r="D558" s="266"/>
      <c r="E558" s="266"/>
      <c r="F558" s="266"/>
      <c r="G558" s="266"/>
      <c r="H558" s="267"/>
      <c r="I558" s="266"/>
      <c r="J558" s="266"/>
      <c r="K558" s="266"/>
      <c r="L558" s="268"/>
    </row>
    <row r="559" ht="15.75" customHeight="1">
      <c r="A559" s="263"/>
      <c r="B559" s="264"/>
      <c r="C559" s="265"/>
      <c r="D559" s="266"/>
      <c r="E559" s="266"/>
      <c r="F559" s="266"/>
      <c r="G559" s="266"/>
      <c r="H559" s="267"/>
      <c r="I559" s="266"/>
      <c r="J559" s="266"/>
      <c r="K559" s="266"/>
      <c r="L559" s="268"/>
    </row>
    <row r="560" ht="15.75" customHeight="1">
      <c r="A560" s="263"/>
      <c r="B560" s="264"/>
      <c r="C560" s="265"/>
      <c r="D560" s="266"/>
      <c r="E560" s="266"/>
      <c r="F560" s="266"/>
      <c r="G560" s="266"/>
      <c r="H560" s="267"/>
      <c r="I560" s="266"/>
      <c r="J560" s="266"/>
      <c r="K560" s="266"/>
      <c r="L560" s="268"/>
    </row>
    <row r="561" ht="15.75" customHeight="1">
      <c r="A561" s="263"/>
      <c r="B561" s="264"/>
      <c r="C561" s="265"/>
      <c r="D561" s="266"/>
      <c r="E561" s="266"/>
      <c r="F561" s="266"/>
      <c r="G561" s="266"/>
      <c r="H561" s="267"/>
      <c r="I561" s="266"/>
      <c r="J561" s="266"/>
      <c r="K561" s="266"/>
      <c r="L561" s="268"/>
    </row>
    <row r="562" ht="15.75" customHeight="1">
      <c r="A562" s="263"/>
      <c r="B562" s="264"/>
      <c r="C562" s="265"/>
      <c r="D562" s="266"/>
      <c r="E562" s="266"/>
      <c r="F562" s="266"/>
      <c r="G562" s="266"/>
      <c r="H562" s="267"/>
      <c r="I562" s="266"/>
      <c r="J562" s="266"/>
      <c r="K562" s="266"/>
      <c r="L562" s="268"/>
    </row>
    <row r="563" ht="15.75" customHeight="1">
      <c r="A563" s="263"/>
      <c r="B563" s="264"/>
      <c r="C563" s="265"/>
      <c r="D563" s="266"/>
      <c r="E563" s="266"/>
      <c r="F563" s="266"/>
      <c r="G563" s="266"/>
      <c r="H563" s="267"/>
      <c r="I563" s="266"/>
      <c r="J563" s="266"/>
      <c r="K563" s="266"/>
      <c r="L563" s="268"/>
    </row>
    <row r="564" ht="15.75" customHeight="1">
      <c r="A564" s="263"/>
      <c r="B564" s="264"/>
      <c r="C564" s="265"/>
      <c r="D564" s="266"/>
      <c r="E564" s="266"/>
      <c r="F564" s="266"/>
      <c r="G564" s="266"/>
      <c r="H564" s="267"/>
      <c r="I564" s="266"/>
      <c r="J564" s="266"/>
      <c r="K564" s="266"/>
      <c r="L564" s="268"/>
    </row>
    <row r="565" ht="15.75" customHeight="1">
      <c r="A565" s="263"/>
      <c r="B565" s="264"/>
      <c r="C565" s="265"/>
      <c r="D565" s="266"/>
      <c r="E565" s="266"/>
      <c r="F565" s="266"/>
      <c r="G565" s="266"/>
      <c r="H565" s="267"/>
      <c r="I565" s="266"/>
      <c r="J565" s="266"/>
      <c r="K565" s="266"/>
      <c r="L565" s="268"/>
    </row>
    <row r="566" ht="15.75" customHeight="1">
      <c r="A566" s="263"/>
      <c r="B566" s="264"/>
      <c r="C566" s="265"/>
      <c r="D566" s="266"/>
      <c r="E566" s="266"/>
      <c r="F566" s="266"/>
      <c r="G566" s="266"/>
      <c r="H566" s="267"/>
      <c r="I566" s="266"/>
      <c r="J566" s="266"/>
      <c r="K566" s="266"/>
      <c r="L566" s="268"/>
    </row>
    <row r="567" ht="15.75" customHeight="1">
      <c r="A567" s="263"/>
      <c r="B567" s="264"/>
      <c r="C567" s="265"/>
      <c r="D567" s="266"/>
      <c r="E567" s="266"/>
      <c r="F567" s="266"/>
      <c r="G567" s="266"/>
      <c r="H567" s="267"/>
      <c r="I567" s="266"/>
      <c r="J567" s="266"/>
      <c r="K567" s="266"/>
      <c r="L567" s="268"/>
    </row>
    <row r="568" ht="15.75" customHeight="1">
      <c r="A568" s="263"/>
      <c r="B568" s="264"/>
      <c r="C568" s="265"/>
      <c r="D568" s="266"/>
      <c r="E568" s="266"/>
      <c r="F568" s="266"/>
      <c r="G568" s="266"/>
      <c r="H568" s="267"/>
      <c r="I568" s="266"/>
      <c r="J568" s="266"/>
      <c r="K568" s="266"/>
      <c r="L568" s="268"/>
    </row>
    <row r="569" ht="15.75" customHeight="1">
      <c r="A569" s="263"/>
      <c r="B569" s="264"/>
      <c r="C569" s="265"/>
      <c r="D569" s="266"/>
      <c r="E569" s="266"/>
      <c r="F569" s="266"/>
      <c r="G569" s="266"/>
      <c r="H569" s="267"/>
      <c r="I569" s="266"/>
      <c r="J569" s="266"/>
      <c r="K569" s="266"/>
      <c r="L569" s="268"/>
    </row>
    <row r="570" ht="15.75" customHeight="1">
      <c r="A570" s="263"/>
      <c r="B570" s="264"/>
      <c r="C570" s="265"/>
      <c r="D570" s="266"/>
      <c r="E570" s="266"/>
      <c r="F570" s="266"/>
      <c r="G570" s="266"/>
      <c r="H570" s="267"/>
      <c r="I570" s="266"/>
      <c r="J570" s="266"/>
      <c r="K570" s="266"/>
      <c r="L570" s="268"/>
    </row>
    <row r="571" ht="15.75" customHeight="1">
      <c r="A571" s="263"/>
      <c r="B571" s="264"/>
      <c r="C571" s="265"/>
      <c r="D571" s="266"/>
      <c r="E571" s="266"/>
      <c r="F571" s="266"/>
      <c r="G571" s="266"/>
      <c r="H571" s="267"/>
      <c r="I571" s="266"/>
      <c r="J571" s="266"/>
      <c r="K571" s="266"/>
      <c r="L571" s="268"/>
    </row>
    <row r="572" ht="15.75" customHeight="1">
      <c r="A572" s="263"/>
      <c r="B572" s="264"/>
      <c r="C572" s="265"/>
      <c r="D572" s="266"/>
      <c r="E572" s="266"/>
      <c r="F572" s="266"/>
      <c r="G572" s="266"/>
      <c r="H572" s="267"/>
      <c r="I572" s="266"/>
      <c r="J572" s="266"/>
      <c r="K572" s="266"/>
      <c r="L572" s="268"/>
    </row>
    <row r="573" ht="15.75" customHeight="1">
      <c r="A573" s="263"/>
      <c r="B573" s="264"/>
      <c r="C573" s="265"/>
      <c r="D573" s="266"/>
      <c r="E573" s="266"/>
      <c r="F573" s="266"/>
      <c r="G573" s="266"/>
      <c r="H573" s="267"/>
      <c r="I573" s="266"/>
      <c r="J573" s="266"/>
      <c r="K573" s="266"/>
      <c r="L573" s="268"/>
    </row>
    <row r="574" ht="15.75" customHeight="1">
      <c r="A574" s="263"/>
      <c r="B574" s="264"/>
      <c r="C574" s="265"/>
      <c r="D574" s="266"/>
      <c r="E574" s="266"/>
      <c r="F574" s="266"/>
      <c r="G574" s="266"/>
      <c r="H574" s="267"/>
      <c r="I574" s="266"/>
      <c r="J574" s="266"/>
      <c r="K574" s="266"/>
      <c r="L574" s="268"/>
    </row>
    <row r="575" ht="15.75" customHeight="1">
      <c r="A575" s="263"/>
      <c r="B575" s="264"/>
      <c r="C575" s="265"/>
      <c r="D575" s="266"/>
      <c r="E575" s="266"/>
      <c r="F575" s="266"/>
      <c r="G575" s="266"/>
      <c r="H575" s="267"/>
      <c r="I575" s="266"/>
      <c r="J575" s="266"/>
      <c r="K575" s="266"/>
      <c r="L575" s="268"/>
    </row>
    <row r="576" ht="15.75" customHeight="1">
      <c r="A576" s="263"/>
      <c r="B576" s="264"/>
      <c r="C576" s="265"/>
      <c r="D576" s="266"/>
      <c r="E576" s="266"/>
      <c r="F576" s="266"/>
      <c r="G576" s="266"/>
      <c r="H576" s="267"/>
      <c r="I576" s="266"/>
      <c r="J576" s="266"/>
      <c r="K576" s="266"/>
      <c r="L576" s="268"/>
    </row>
    <row r="577" ht="15.75" customHeight="1">
      <c r="A577" s="263"/>
      <c r="B577" s="264"/>
      <c r="C577" s="265"/>
      <c r="D577" s="266"/>
      <c r="E577" s="266"/>
      <c r="F577" s="266"/>
      <c r="G577" s="266"/>
      <c r="H577" s="267"/>
      <c r="I577" s="266"/>
      <c r="J577" s="266"/>
      <c r="K577" s="266"/>
      <c r="L577" s="268"/>
    </row>
    <row r="578" ht="15.75" customHeight="1">
      <c r="A578" s="263"/>
      <c r="B578" s="264"/>
      <c r="C578" s="265"/>
      <c r="D578" s="266"/>
      <c r="E578" s="266"/>
      <c r="F578" s="266"/>
      <c r="G578" s="266"/>
      <c r="H578" s="267"/>
      <c r="I578" s="266"/>
      <c r="J578" s="266"/>
      <c r="K578" s="266"/>
      <c r="L578" s="268"/>
    </row>
    <row r="579" ht="15.75" customHeight="1">
      <c r="A579" s="263"/>
      <c r="B579" s="264"/>
      <c r="C579" s="265"/>
      <c r="D579" s="266"/>
      <c r="E579" s="266"/>
      <c r="F579" s="266"/>
      <c r="G579" s="266"/>
      <c r="H579" s="267"/>
      <c r="I579" s="266"/>
      <c r="J579" s="266"/>
      <c r="K579" s="266"/>
      <c r="L579" s="268"/>
    </row>
    <row r="580" ht="15.75" customHeight="1">
      <c r="A580" s="263"/>
      <c r="B580" s="264"/>
      <c r="C580" s="265"/>
      <c r="D580" s="266"/>
      <c r="E580" s="266"/>
      <c r="F580" s="266"/>
      <c r="G580" s="266"/>
      <c r="H580" s="267"/>
      <c r="I580" s="266"/>
      <c r="J580" s="266"/>
      <c r="K580" s="266"/>
      <c r="L580" s="268"/>
    </row>
    <row r="581" ht="15.75" customHeight="1">
      <c r="A581" s="263"/>
      <c r="B581" s="264"/>
      <c r="C581" s="265"/>
      <c r="D581" s="266"/>
      <c r="E581" s="266"/>
      <c r="F581" s="266"/>
      <c r="G581" s="266"/>
      <c r="H581" s="267"/>
      <c r="I581" s="266"/>
      <c r="J581" s="266"/>
      <c r="K581" s="266"/>
      <c r="L581" s="268"/>
    </row>
    <row r="582" ht="15.75" customHeight="1">
      <c r="A582" s="263"/>
      <c r="B582" s="264"/>
      <c r="C582" s="265"/>
      <c r="D582" s="266"/>
      <c r="E582" s="266"/>
      <c r="F582" s="266"/>
      <c r="G582" s="266"/>
      <c r="H582" s="267"/>
      <c r="I582" s="266"/>
      <c r="J582" s="266"/>
      <c r="K582" s="266"/>
      <c r="L582" s="268"/>
    </row>
    <row r="583" ht="15.75" customHeight="1">
      <c r="A583" s="263"/>
      <c r="B583" s="264"/>
      <c r="C583" s="265"/>
      <c r="D583" s="266"/>
      <c r="E583" s="266"/>
      <c r="F583" s="266"/>
      <c r="G583" s="266"/>
      <c r="H583" s="267"/>
      <c r="I583" s="266"/>
      <c r="J583" s="266"/>
      <c r="K583" s="266"/>
      <c r="L583" s="268"/>
    </row>
    <row r="584" ht="15.75" customHeight="1">
      <c r="A584" s="263"/>
      <c r="B584" s="264"/>
      <c r="C584" s="265"/>
      <c r="D584" s="266"/>
      <c r="E584" s="266"/>
      <c r="F584" s="266"/>
      <c r="G584" s="266"/>
      <c r="H584" s="267"/>
      <c r="I584" s="266"/>
      <c r="J584" s="266"/>
      <c r="K584" s="266"/>
      <c r="L584" s="268"/>
    </row>
    <row r="585" ht="15.75" customHeight="1">
      <c r="A585" s="263"/>
      <c r="B585" s="264"/>
      <c r="C585" s="265"/>
      <c r="D585" s="266"/>
      <c r="E585" s="266"/>
      <c r="F585" s="266"/>
      <c r="G585" s="266"/>
      <c r="H585" s="267"/>
      <c r="I585" s="266"/>
      <c r="J585" s="266"/>
      <c r="K585" s="266"/>
      <c r="L585" s="268"/>
    </row>
    <row r="586" ht="15.75" customHeight="1">
      <c r="A586" s="263"/>
      <c r="B586" s="264"/>
      <c r="C586" s="265"/>
      <c r="D586" s="266"/>
      <c r="E586" s="266"/>
      <c r="F586" s="266"/>
      <c r="G586" s="266"/>
      <c r="H586" s="267"/>
      <c r="I586" s="266"/>
      <c r="J586" s="266"/>
      <c r="K586" s="266"/>
      <c r="L586" s="268"/>
    </row>
    <row r="587" ht="15.75" customHeight="1">
      <c r="A587" s="263"/>
      <c r="B587" s="264"/>
      <c r="C587" s="265"/>
      <c r="D587" s="266"/>
      <c r="E587" s="266"/>
      <c r="F587" s="266"/>
      <c r="G587" s="266"/>
      <c r="H587" s="267"/>
      <c r="I587" s="266"/>
      <c r="J587" s="266"/>
      <c r="K587" s="266"/>
      <c r="L587" s="268"/>
    </row>
    <row r="588" ht="15.75" customHeight="1">
      <c r="A588" s="263"/>
      <c r="B588" s="264"/>
      <c r="C588" s="265"/>
      <c r="D588" s="266"/>
      <c r="E588" s="266"/>
      <c r="F588" s="266"/>
      <c r="G588" s="266"/>
      <c r="H588" s="267"/>
      <c r="I588" s="266"/>
      <c r="J588" s="266"/>
      <c r="K588" s="266"/>
      <c r="L588" s="268"/>
    </row>
    <row r="589" ht="15.75" customHeight="1">
      <c r="A589" s="263"/>
      <c r="B589" s="264"/>
      <c r="C589" s="265"/>
      <c r="D589" s="266"/>
      <c r="E589" s="266"/>
      <c r="F589" s="266"/>
      <c r="G589" s="266"/>
      <c r="H589" s="267"/>
      <c r="I589" s="266"/>
      <c r="J589" s="266"/>
      <c r="K589" s="266"/>
      <c r="L589" s="268"/>
    </row>
    <row r="590" ht="15.75" customHeight="1">
      <c r="A590" s="263"/>
      <c r="B590" s="264"/>
      <c r="C590" s="265"/>
      <c r="D590" s="266"/>
      <c r="E590" s="266"/>
      <c r="F590" s="266"/>
      <c r="G590" s="266"/>
      <c r="H590" s="267"/>
      <c r="I590" s="266"/>
      <c r="J590" s="266"/>
      <c r="K590" s="266"/>
      <c r="L590" s="268"/>
    </row>
    <row r="591" ht="15.75" customHeight="1">
      <c r="A591" s="263"/>
      <c r="B591" s="264"/>
      <c r="C591" s="265"/>
      <c r="D591" s="266"/>
      <c r="E591" s="266"/>
      <c r="F591" s="266"/>
      <c r="G591" s="266"/>
      <c r="H591" s="267"/>
      <c r="I591" s="266"/>
      <c r="J591" s="266"/>
      <c r="K591" s="266"/>
      <c r="L591" s="268"/>
    </row>
    <row r="592" ht="15.75" customHeight="1">
      <c r="A592" s="263"/>
      <c r="B592" s="264"/>
      <c r="C592" s="265"/>
      <c r="D592" s="266"/>
      <c r="E592" s="266"/>
      <c r="F592" s="266"/>
      <c r="G592" s="266"/>
      <c r="H592" s="267"/>
      <c r="I592" s="266"/>
      <c r="J592" s="266"/>
      <c r="K592" s="266"/>
      <c r="L592" s="268"/>
    </row>
    <row r="593" ht="15.75" customHeight="1">
      <c r="A593" s="263"/>
      <c r="B593" s="264"/>
      <c r="C593" s="265"/>
      <c r="D593" s="266"/>
      <c r="E593" s="266"/>
      <c r="F593" s="266"/>
      <c r="G593" s="266"/>
      <c r="H593" s="267"/>
      <c r="I593" s="266"/>
      <c r="J593" s="266"/>
      <c r="K593" s="266"/>
      <c r="L593" s="268"/>
    </row>
    <row r="594" ht="15.75" customHeight="1">
      <c r="A594" s="263"/>
      <c r="B594" s="264"/>
      <c r="C594" s="265"/>
      <c r="D594" s="266"/>
      <c r="E594" s="266"/>
      <c r="F594" s="266"/>
      <c r="G594" s="266"/>
      <c r="H594" s="267"/>
      <c r="I594" s="266"/>
      <c r="J594" s="266"/>
      <c r="K594" s="266"/>
      <c r="L594" s="268"/>
    </row>
    <row r="595" ht="15.75" customHeight="1">
      <c r="A595" s="263"/>
      <c r="B595" s="264"/>
      <c r="C595" s="265"/>
      <c r="D595" s="266"/>
      <c r="E595" s="266"/>
      <c r="F595" s="266"/>
      <c r="G595" s="266"/>
      <c r="H595" s="267"/>
      <c r="I595" s="266"/>
      <c r="J595" s="266"/>
      <c r="K595" s="266"/>
      <c r="L595" s="268"/>
    </row>
    <row r="596" ht="15.75" customHeight="1">
      <c r="A596" s="263"/>
      <c r="B596" s="264"/>
      <c r="C596" s="265"/>
      <c r="D596" s="266"/>
      <c r="E596" s="266"/>
      <c r="F596" s="266"/>
      <c r="G596" s="266"/>
      <c r="H596" s="267"/>
      <c r="I596" s="266"/>
      <c r="J596" s="266"/>
      <c r="K596" s="266"/>
      <c r="L596" s="268"/>
    </row>
    <row r="597" ht="15.75" customHeight="1">
      <c r="A597" s="263"/>
      <c r="B597" s="264"/>
      <c r="C597" s="265"/>
      <c r="D597" s="266"/>
      <c r="E597" s="266"/>
      <c r="F597" s="266"/>
      <c r="G597" s="266"/>
      <c r="H597" s="267"/>
      <c r="I597" s="266"/>
      <c r="J597" s="266"/>
      <c r="K597" s="266"/>
      <c r="L597" s="268"/>
    </row>
    <row r="598" ht="15.75" customHeight="1">
      <c r="A598" s="263"/>
      <c r="B598" s="264"/>
      <c r="C598" s="265"/>
      <c r="D598" s="266"/>
      <c r="E598" s="266"/>
      <c r="F598" s="266"/>
      <c r="G598" s="266"/>
      <c r="H598" s="267"/>
      <c r="I598" s="266"/>
      <c r="J598" s="266"/>
      <c r="K598" s="266"/>
      <c r="L598" s="268"/>
    </row>
    <row r="599" ht="15.75" customHeight="1">
      <c r="A599" s="263"/>
      <c r="B599" s="264"/>
      <c r="C599" s="265"/>
      <c r="D599" s="266"/>
      <c r="E599" s="266"/>
      <c r="F599" s="266"/>
      <c r="G599" s="266"/>
      <c r="H599" s="267"/>
      <c r="I599" s="266"/>
      <c r="J599" s="266"/>
      <c r="K599" s="266"/>
      <c r="L599" s="268"/>
    </row>
    <row r="600" ht="15.75" customHeight="1">
      <c r="A600" s="263"/>
      <c r="B600" s="264"/>
      <c r="C600" s="265"/>
      <c r="D600" s="266"/>
      <c r="E600" s="266"/>
      <c r="F600" s="266"/>
      <c r="G600" s="266"/>
      <c r="H600" s="267"/>
      <c r="I600" s="266"/>
      <c r="J600" s="266"/>
      <c r="K600" s="266"/>
      <c r="L600" s="268"/>
    </row>
    <row r="601" ht="15.75" customHeight="1">
      <c r="A601" s="263"/>
      <c r="B601" s="264"/>
      <c r="C601" s="265"/>
      <c r="D601" s="266"/>
      <c r="E601" s="266"/>
      <c r="F601" s="266"/>
      <c r="G601" s="266"/>
      <c r="H601" s="267"/>
      <c r="I601" s="266"/>
      <c r="J601" s="266"/>
      <c r="K601" s="266"/>
      <c r="L601" s="268"/>
    </row>
    <row r="602" ht="15.75" customHeight="1">
      <c r="A602" s="263"/>
      <c r="B602" s="264"/>
      <c r="C602" s="265"/>
      <c r="D602" s="266"/>
      <c r="E602" s="266"/>
      <c r="F602" s="266"/>
      <c r="G602" s="266"/>
      <c r="H602" s="267"/>
      <c r="I602" s="266"/>
      <c r="J602" s="266"/>
      <c r="K602" s="266"/>
      <c r="L602" s="268"/>
    </row>
    <row r="603" ht="15.75" customHeight="1">
      <c r="A603" s="263"/>
      <c r="B603" s="264"/>
      <c r="C603" s="265"/>
      <c r="D603" s="266"/>
      <c r="E603" s="266"/>
      <c r="F603" s="266"/>
      <c r="G603" s="266"/>
      <c r="H603" s="267"/>
      <c r="I603" s="266"/>
      <c r="J603" s="266"/>
      <c r="K603" s="266"/>
      <c r="L603" s="268"/>
    </row>
    <row r="604" ht="15.75" customHeight="1">
      <c r="A604" s="263"/>
      <c r="B604" s="264"/>
      <c r="C604" s="265"/>
      <c r="D604" s="266"/>
      <c r="E604" s="266"/>
      <c r="F604" s="266"/>
      <c r="G604" s="266"/>
      <c r="H604" s="267"/>
      <c r="I604" s="266"/>
      <c r="J604" s="266"/>
      <c r="K604" s="266"/>
      <c r="L604" s="268"/>
    </row>
    <row r="605" ht="15.75" customHeight="1">
      <c r="A605" s="263"/>
      <c r="B605" s="264"/>
      <c r="C605" s="265"/>
      <c r="D605" s="266"/>
      <c r="E605" s="266"/>
      <c r="F605" s="266"/>
      <c r="G605" s="266"/>
      <c r="H605" s="267"/>
      <c r="I605" s="266"/>
      <c r="J605" s="266"/>
      <c r="K605" s="266"/>
      <c r="L605" s="268"/>
    </row>
    <row r="606" ht="15.75" customHeight="1">
      <c r="A606" s="263"/>
      <c r="B606" s="264"/>
      <c r="C606" s="265"/>
      <c r="D606" s="266"/>
      <c r="E606" s="266"/>
      <c r="F606" s="266"/>
      <c r="G606" s="266"/>
      <c r="H606" s="267"/>
      <c r="I606" s="266"/>
      <c r="J606" s="266"/>
      <c r="K606" s="266"/>
      <c r="L606" s="268"/>
    </row>
    <row r="607" ht="15.75" customHeight="1">
      <c r="A607" s="263"/>
      <c r="B607" s="264"/>
      <c r="C607" s="265"/>
      <c r="D607" s="266"/>
      <c r="E607" s="266"/>
      <c r="F607" s="266"/>
      <c r="G607" s="266"/>
      <c r="H607" s="267"/>
      <c r="I607" s="266"/>
      <c r="J607" s="266"/>
      <c r="K607" s="266"/>
      <c r="L607" s="268"/>
    </row>
    <row r="608" ht="15.75" customHeight="1">
      <c r="A608" s="263"/>
      <c r="B608" s="264"/>
      <c r="C608" s="265"/>
      <c r="D608" s="266"/>
      <c r="E608" s="266"/>
      <c r="F608" s="266"/>
      <c r="G608" s="266"/>
      <c r="H608" s="267"/>
      <c r="I608" s="266"/>
      <c r="J608" s="266"/>
      <c r="K608" s="266"/>
      <c r="L608" s="268"/>
    </row>
    <row r="609" ht="15.75" customHeight="1">
      <c r="A609" s="263"/>
      <c r="B609" s="264"/>
      <c r="C609" s="265"/>
      <c r="D609" s="266"/>
      <c r="E609" s="266"/>
      <c r="F609" s="266"/>
      <c r="G609" s="266"/>
      <c r="H609" s="267"/>
      <c r="I609" s="266"/>
      <c r="J609" s="266"/>
      <c r="K609" s="266"/>
      <c r="L609" s="268"/>
    </row>
    <row r="610" ht="15.75" customHeight="1">
      <c r="A610" s="263"/>
      <c r="B610" s="264"/>
      <c r="C610" s="265"/>
      <c r="D610" s="266"/>
      <c r="E610" s="266"/>
      <c r="F610" s="266"/>
      <c r="G610" s="266"/>
      <c r="H610" s="267"/>
      <c r="I610" s="266"/>
      <c r="J610" s="266"/>
      <c r="K610" s="266"/>
      <c r="L610" s="268"/>
    </row>
    <row r="611" ht="15.75" customHeight="1">
      <c r="A611" s="263"/>
      <c r="B611" s="264"/>
      <c r="C611" s="265"/>
      <c r="D611" s="266"/>
      <c r="E611" s="266"/>
      <c r="F611" s="266"/>
      <c r="G611" s="266"/>
      <c r="H611" s="267"/>
      <c r="I611" s="266"/>
      <c r="J611" s="266"/>
      <c r="K611" s="266"/>
      <c r="L611" s="268"/>
    </row>
    <row r="612" ht="15.75" customHeight="1">
      <c r="A612" s="263"/>
      <c r="B612" s="264"/>
      <c r="C612" s="265"/>
      <c r="D612" s="266"/>
      <c r="E612" s="266"/>
      <c r="F612" s="266"/>
      <c r="G612" s="266"/>
      <c r="H612" s="267"/>
      <c r="I612" s="266"/>
      <c r="J612" s="266"/>
      <c r="K612" s="266"/>
      <c r="L612" s="268"/>
    </row>
    <row r="613" ht="15.75" customHeight="1">
      <c r="A613" s="263"/>
      <c r="B613" s="264"/>
      <c r="C613" s="265"/>
      <c r="D613" s="266"/>
      <c r="E613" s="266"/>
      <c r="F613" s="266"/>
      <c r="G613" s="266"/>
      <c r="H613" s="267"/>
      <c r="I613" s="266"/>
      <c r="J613" s="266"/>
      <c r="K613" s="266"/>
      <c r="L613" s="268"/>
    </row>
    <row r="614" ht="15.75" customHeight="1">
      <c r="A614" s="263"/>
      <c r="B614" s="264"/>
      <c r="C614" s="265"/>
      <c r="D614" s="266"/>
      <c r="E614" s="266"/>
      <c r="F614" s="266"/>
      <c r="G614" s="266"/>
      <c r="H614" s="267"/>
      <c r="I614" s="266"/>
      <c r="J614" s="266"/>
      <c r="K614" s="266"/>
      <c r="L614" s="268"/>
    </row>
    <row r="615" ht="15.75" customHeight="1">
      <c r="A615" s="263"/>
      <c r="B615" s="264"/>
      <c r="C615" s="265"/>
      <c r="D615" s="266"/>
      <c r="E615" s="266"/>
      <c r="F615" s="266"/>
      <c r="G615" s="266"/>
      <c r="H615" s="267"/>
      <c r="I615" s="266"/>
      <c r="J615" s="266"/>
      <c r="K615" s="266"/>
      <c r="L615" s="268"/>
    </row>
    <row r="616" ht="15.75" customHeight="1">
      <c r="A616" s="263"/>
      <c r="B616" s="264"/>
      <c r="C616" s="265"/>
      <c r="D616" s="266"/>
      <c r="E616" s="266"/>
      <c r="F616" s="266"/>
      <c r="G616" s="266"/>
      <c r="H616" s="267"/>
      <c r="I616" s="266"/>
      <c r="J616" s="266"/>
      <c r="K616" s="266"/>
      <c r="L616" s="268"/>
    </row>
    <row r="617" ht="15.75" customHeight="1">
      <c r="A617" s="263"/>
      <c r="B617" s="264"/>
      <c r="C617" s="265"/>
      <c r="D617" s="266"/>
      <c r="E617" s="266"/>
      <c r="F617" s="266"/>
      <c r="G617" s="266"/>
      <c r="H617" s="267"/>
      <c r="I617" s="266"/>
      <c r="J617" s="266"/>
      <c r="K617" s="266"/>
      <c r="L617" s="268"/>
    </row>
    <row r="618" ht="15.75" customHeight="1">
      <c r="A618" s="263"/>
      <c r="B618" s="264"/>
      <c r="C618" s="265"/>
      <c r="D618" s="266"/>
      <c r="E618" s="266"/>
      <c r="F618" s="266"/>
      <c r="G618" s="266"/>
      <c r="H618" s="267"/>
      <c r="I618" s="266"/>
      <c r="J618" s="266"/>
      <c r="K618" s="266"/>
      <c r="L618" s="268"/>
    </row>
    <row r="619" ht="15.75" customHeight="1">
      <c r="A619" s="263"/>
      <c r="B619" s="264"/>
      <c r="C619" s="265"/>
      <c r="D619" s="266"/>
      <c r="E619" s="266"/>
      <c r="F619" s="266"/>
      <c r="G619" s="266"/>
      <c r="H619" s="267"/>
      <c r="I619" s="266"/>
      <c r="J619" s="266"/>
      <c r="K619" s="266"/>
      <c r="L619" s="268"/>
    </row>
    <row r="620" ht="15.75" customHeight="1">
      <c r="A620" s="263"/>
      <c r="B620" s="264"/>
      <c r="C620" s="265"/>
      <c r="D620" s="266"/>
      <c r="E620" s="266"/>
      <c r="F620" s="266"/>
      <c r="G620" s="266"/>
      <c r="H620" s="267"/>
      <c r="I620" s="266"/>
      <c r="J620" s="266"/>
      <c r="K620" s="266"/>
      <c r="L620" s="268"/>
    </row>
    <row r="621" ht="15.75" customHeight="1">
      <c r="A621" s="263"/>
      <c r="B621" s="264"/>
      <c r="C621" s="265"/>
      <c r="D621" s="266"/>
      <c r="E621" s="266"/>
      <c r="F621" s="266"/>
      <c r="G621" s="266"/>
      <c r="H621" s="267"/>
      <c r="I621" s="266"/>
      <c r="J621" s="266"/>
      <c r="K621" s="266"/>
      <c r="L621" s="268"/>
    </row>
    <row r="622" ht="15.75" customHeight="1">
      <c r="A622" s="263"/>
      <c r="B622" s="264"/>
      <c r="C622" s="265"/>
      <c r="D622" s="266"/>
      <c r="E622" s="266"/>
      <c r="F622" s="266"/>
      <c r="G622" s="266"/>
      <c r="H622" s="267"/>
      <c r="I622" s="266"/>
      <c r="J622" s="266"/>
      <c r="K622" s="266"/>
      <c r="L622" s="268"/>
    </row>
    <row r="623" ht="15.75" customHeight="1">
      <c r="A623" s="263"/>
      <c r="B623" s="264"/>
      <c r="C623" s="265"/>
      <c r="D623" s="266"/>
      <c r="E623" s="266"/>
      <c r="F623" s="266"/>
      <c r="G623" s="266"/>
      <c r="H623" s="267"/>
      <c r="I623" s="266"/>
      <c r="J623" s="266"/>
      <c r="K623" s="266"/>
      <c r="L623" s="268"/>
    </row>
    <row r="624" ht="15.75" customHeight="1">
      <c r="A624" s="263"/>
      <c r="B624" s="264"/>
      <c r="C624" s="265"/>
      <c r="D624" s="266"/>
      <c r="E624" s="266"/>
      <c r="F624" s="266"/>
      <c r="G624" s="266"/>
      <c r="H624" s="267"/>
      <c r="I624" s="266"/>
      <c r="J624" s="266"/>
      <c r="K624" s="266"/>
      <c r="L624" s="268"/>
    </row>
    <row r="625" ht="15.75" customHeight="1">
      <c r="A625" s="263"/>
      <c r="B625" s="264"/>
      <c r="C625" s="265"/>
      <c r="D625" s="266"/>
      <c r="E625" s="266"/>
      <c r="F625" s="266"/>
      <c r="G625" s="266"/>
      <c r="H625" s="267"/>
      <c r="I625" s="266"/>
      <c r="J625" s="266"/>
      <c r="K625" s="266"/>
      <c r="L625" s="268"/>
    </row>
    <row r="626" ht="15.75" customHeight="1">
      <c r="A626" s="263"/>
      <c r="B626" s="264"/>
      <c r="C626" s="265"/>
      <c r="D626" s="266"/>
      <c r="E626" s="266"/>
      <c r="F626" s="266"/>
      <c r="G626" s="266"/>
      <c r="H626" s="267"/>
      <c r="I626" s="266"/>
      <c r="J626" s="266"/>
      <c r="K626" s="266"/>
      <c r="L626" s="268"/>
    </row>
    <row r="627" ht="15.75" customHeight="1">
      <c r="A627" s="263"/>
      <c r="B627" s="264"/>
      <c r="C627" s="265"/>
      <c r="D627" s="266"/>
      <c r="E627" s="266"/>
      <c r="F627" s="266"/>
      <c r="G627" s="266"/>
      <c r="H627" s="267"/>
      <c r="I627" s="266"/>
      <c r="J627" s="266"/>
      <c r="K627" s="266"/>
      <c r="L627" s="268"/>
    </row>
    <row r="628" ht="15.75" customHeight="1">
      <c r="A628" s="263"/>
      <c r="B628" s="264"/>
      <c r="C628" s="265"/>
      <c r="D628" s="266"/>
      <c r="E628" s="266"/>
      <c r="F628" s="266"/>
      <c r="G628" s="266"/>
      <c r="H628" s="267"/>
      <c r="I628" s="266"/>
      <c r="J628" s="266"/>
      <c r="K628" s="266"/>
      <c r="L628" s="268"/>
    </row>
    <row r="629" ht="15.75" customHeight="1">
      <c r="A629" s="263"/>
      <c r="B629" s="264"/>
      <c r="C629" s="265"/>
      <c r="D629" s="266"/>
      <c r="E629" s="266"/>
      <c r="F629" s="266"/>
      <c r="G629" s="266"/>
      <c r="H629" s="267"/>
      <c r="I629" s="266"/>
      <c r="J629" s="266"/>
      <c r="K629" s="266"/>
      <c r="L629" s="268"/>
    </row>
    <row r="630" ht="15.75" customHeight="1">
      <c r="A630" s="263"/>
      <c r="B630" s="264"/>
      <c r="C630" s="265"/>
      <c r="D630" s="266"/>
      <c r="E630" s="266"/>
      <c r="F630" s="266"/>
      <c r="G630" s="266"/>
      <c r="H630" s="267"/>
      <c r="I630" s="266"/>
      <c r="J630" s="266"/>
      <c r="K630" s="266"/>
      <c r="L630" s="268"/>
    </row>
    <row r="631" ht="15.75" customHeight="1">
      <c r="A631" s="263"/>
      <c r="B631" s="264"/>
      <c r="C631" s="265"/>
      <c r="D631" s="266"/>
      <c r="E631" s="266"/>
      <c r="F631" s="266"/>
      <c r="G631" s="266"/>
      <c r="H631" s="267"/>
      <c r="I631" s="266"/>
      <c r="J631" s="266"/>
      <c r="K631" s="266"/>
      <c r="L631" s="268"/>
    </row>
    <row r="632" ht="15.75" customHeight="1">
      <c r="A632" s="263"/>
      <c r="B632" s="264"/>
      <c r="C632" s="265"/>
      <c r="D632" s="266"/>
      <c r="E632" s="266"/>
      <c r="F632" s="266"/>
      <c r="G632" s="266"/>
      <c r="H632" s="267"/>
      <c r="I632" s="266"/>
      <c r="J632" s="266"/>
      <c r="K632" s="266"/>
      <c r="L632" s="268"/>
    </row>
    <row r="633" ht="15.75" customHeight="1">
      <c r="A633" s="263"/>
      <c r="B633" s="264"/>
      <c r="C633" s="265"/>
      <c r="D633" s="266"/>
      <c r="E633" s="266"/>
      <c r="F633" s="266"/>
      <c r="G633" s="266"/>
      <c r="H633" s="267"/>
      <c r="I633" s="266"/>
      <c r="J633" s="266"/>
      <c r="K633" s="266"/>
      <c r="L633" s="268"/>
    </row>
    <row r="634" ht="15.75" customHeight="1">
      <c r="A634" s="263"/>
      <c r="B634" s="264"/>
      <c r="C634" s="265"/>
      <c r="D634" s="266"/>
      <c r="E634" s="266"/>
      <c r="F634" s="266"/>
      <c r="G634" s="266"/>
      <c r="H634" s="267"/>
      <c r="I634" s="266"/>
      <c r="J634" s="266"/>
      <c r="K634" s="266"/>
      <c r="L634" s="268"/>
    </row>
    <row r="635" ht="15.75" customHeight="1">
      <c r="A635" s="263"/>
      <c r="B635" s="264"/>
      <c r="C635" s="265"/>
      <c r="D635" s="266"/>
      <c r="E635" s="266"/>
      <c r="F635" s="266"/>
      <c r="G635" s="266"/>
      <c r="H635" s="267"/>
      <c r="I635" s="266"/>
      <c r="J635" s="266"/>
      <c r="K635" s="266"/>
      <c r="L635" s="268"/>
    </row>
    <row r="636" ht="15.75" customHeight="1">
      <c r="A636" s="263"/>
      <c r="B636" s="264"/>
      <c r="C636" s="265"/>
      <c r="D636" s="266"/>
      <c r="E636" s="266"/>
      <c r="F636" s="266"/>
      <c r="G636" s="266"/>
      <c r="H636" s="267"/>
      <c r="I636" s="266"/>
      <c r="J636" s="266"/>
      <c r="K636" s="266"/>
      <c r="L636" s="268"/>
    </row>
    <row r="637" ht="15.75" customHeight="1">
      <c r="A637" s="263"/>
      <c r="B637" s="264"/>
      <c r="C637" s="265"/>
      <c r="D637" s="266"/>
      <c r="E637" s="266"/>
      <c r="F637" s="266"/>
      <c r="G637" s="266"/>
      <c r="H637" s="267"/>
      <c r="I637" s="266"/>
      <c r="J637" s="266"/>
      <c r="K637" s="266"/>
      <c r="L637" s="268"/>
    </row>
    <row r="638" ht="15.75" customHeight="1">
      <c r="A638" s="263"/>
      <c r="B638" s="264"/>
      <c r="C638" s="265"/>
      <c r="D638" s="266"/>
      <c r="E638" s="266"/>
      <c r="F638" s="266"/>
      <c r="G638" s="266"/>
      <c r="H638" s="267"/>
      <c r="I638" s="266"/>
      <c r="J638" s="266"/>
      <c r="K638" s="266"/>
      <c r="L638" s="268"/>
    </row>
    <row r="639" ht="15.75" customHeight="1">
      <c r="A639" s="263"/>
      <c r="B639" s="264"/>
      <c r="C639" s="265"/>
      <c r="D639" s="266"/>
      <c r="E639" s="266"/>
      <c r="F639" s="266"/>
      <c r="G639" s="266"/>
      <c r="H639" s="267"/>
      <c r="I639" s="266"/>
      <c r="J639" s="266"/>
      <c r="K639" s="266"/>
      <c r="L639" s="268"/>
    </row>
    <row r="640" ht="15.75" customHeight="1">
      <c r="A640" s="263"/>
      <c r="B640" s="264"/>
      <c r="C640" s="265"/>
      <c r="D640" s="266"/>
      <c r="E640" s="266"/>
      <c r="F640" s="266"/>
      <c r="G640" s="266"/>
      <c r="H640" s="267"/>
      <c r="I640" s="266"/>
      <c r="J640" s="266"/>
      <c r="K640" s="266"/>
      <c r="L640" s="268"/>
    </row>
    <row r="641" ht="15.75" customHeight="1">
      <c r="A641" s="263"/>
      <c r="B641" s="264"/>
      <c r="C641" s="265"/>
      <c r="D641" s="266"/>
      <c r="E641" s="266"/>
      <c r="F641" s="266"/>
      <c r="G641" s="266"/>
      <c r="H641" s="267"/>
      <c r="I641" s="266"/>
      <c r="J641" s="266"/>
      <c r="K641" s="266"/>
      <c r="L641" s="268"/>
    </row>
    <row r="642" ht="15.75" customHeight="1">
      <c r="A642" s="263"/>
      <c r="B642" s="264"/>
      <c r="C642" s="265"/>
      <c r="D642" s="266"/>
      <c r="E642" s="266"/>
      <c r="F642" s="266"/>
      <c r="G642" s="266"/>
      <c r="H642" s="267"/>
      <c r="I642" s="266"/>
      <c r="J642" s="266"/>
      <c r="K642" s="266"/>
      <c r="L642" s="268"/>
    </row>
    <row r="643" ht="15.75" customHeight="1">
      <c r="A643" s="263"/>
      <c r="B643" s="264"/>
      <c r="C643" s="265"/>
      <c r="D643" s="266"/>
      <c r="E643" s="266"/>
      <c r="F643" s="266"/>
      <c r="G643" s="266"/>
      <c r="H643" s="267"/>
      <c r="I643" s="266"/>
      <c r="J643" s="266"/>
      <c r="K643" s="266"/>
      <c r="L643" s="268"/>
    </row>
    <row r="644" ht="15.75" customHeight="1">
      <c r="A644" s="263"/>
      <c r="B644" s="264"/>
      <c r="C644" s="265"/>
      <c r="D644" s="266"/>
      <c r="E644" s="266"/>
      <c r="F644" s="266"/>
      <c r="G644" s="266"/>
      <c r="H644" s="267"/>
      <c r="I644" s="266"/>
      <c r="J644" s="266"/>
      <c r="K644" s="266"/>
      <c r="L644" s="268"/>
    </row>
    <row r="645" ht="15.75" customHeight="1">
      <c r="A645" s="263"/>
      <c r="B645" s="264"/>
      <c r="C645" s="265"/>
      <c r="D645" s="266"/>
      <c r="E645" s="266"/>
      <c r="F645" s="266"/>
      <c r="G645" s="266"/>
      <c r="H645" s="267"/>
      <c r="I645" s="266"/>
      <c r="J645" s="266"/>
      <c r="K645" s="266"/>
      <c r="L645" s="268"/>
    </row>
    <row r="646" ht="15.75" customHeight="1">
      <c r="A646" s="263"/>
      <c r="B646" s="264"/>
      <c r="C646" s="265"/>
      <c r="D646" s="266"/>
      <c r="E646" s="266"/>
      <c r="F646" s="266"/>
      <c r="G646" s="266"/>
      <c r="H646" s="267"/>
      <c r="I646" s="266"/>
      <c r="J646" s="266"/>
      <c r="K646" s="266"/>
      <c r="L646" s="268"/>
    </row>
    <row r="647" ht="15.75" customHeight="1">
      <c r="A647" s="263"/>
      <c r="B647" s="264"/>
      <c r="C647" s="265"/>
      <c r="D647" s="266"/>
      <c r="E647" s="266"/>
      <c r="F647" s="266"/>
      <c r="G647" s="266"/>
      <c r="H647" s="267"/>
      <c r="I647" s="266"/>
      <c r="J647" s="266"/>
      <c r="K647" s="266"/>
      <c r="L647" s="268"/>
    </row>
    <row r="648" ht="15.75" customHeight="1">
      <c r="A648" s="263"/>
      <c r="B648" s="264"/>
      <c r="C648" s="265"/>
      <c r="D648" s="266"/>
      <c r="E648" s="266"/>
      <c r="F648" s="266"/>
      <c r="G648" s="266"/>
      <c r="H648" s="267"/>
      <c r="I648" s="266"/>
      <c r="J648" s="266"/>
      <c r="K648" s="266"/>
      <c r="L648" s="268"/>
    </row>
    <row r="649" ht="15.75" customHeight="1">
      <c r="A649" s="263"/>
      <c r="B649" s="264"/>
      <c r="C649" s="265"/>
      <c r="D649" s="266"/>
      <c r="E649" s="266"/>
      <c r="F649" s="266"/>
      <c r="G649" s="266"/>
      <c r="H649" s="267"/>
      <c r="I649" s="266"/>
      <c r="J649" s="266"/>
      <c r="K649" s="266"/>
      <c r="L649" s="268"/>
    </row>
    <row r="650" ht="15.75" customHeight="1">
      <c r="A650" s="263"/>
      <c r="B650" s="264"/>
      <c r="C650" s="265"/>
      <c r="D650" s="266"/>
      <c r="E650" s="266"/>
      <c r="F650" s="266"/>
      <c r="G650" s="266"/>
      <c r="H650" s="267"/>
      <c r="I650" s="266"/>
      <c r="J650" s="266"/>
      <c r="K650" s="266"/>
      <c r="L650" s="268"/>
    </row>
    <row r="651" ht="15.75" customHeight="1">
      <c r="A651" s="263"/>
      <c r="B651" s="264"/>
      <c r="C651" s="265"/>
      <c r="D651" s="266"/>
      <c r="E651" s="266"/>
      <c r="F651" s="266"/>
      <c r="G651" s="266"/>
      <c r="H651" s="267"/>
      <c r="I651" s="266"/>
      <c r="J651" s="266"/>
      <c r="K651" s="266"/>
      <c r="L651" s="268"/>
    </row>
    <row r="652" ht="15.75" customHeight="1">
      <c r="A652" s="263"/>
      <c r="B652" s="264"/>
      <c r="C652" s="265"/>
      <c r="D652" s="266"/>
      <c r="E652" s="266"/>
      <c r="F652" s="266"/>
      <c r="G652" s="266"/>
      <c r="H652" s="267"/>
      <c r="I652" s="266"/>
      <c r="J652" s="266"/>
      <c r="K652" s="266"/>
      <c r="L652" s="268"/>
    </row>
    <row r="653" ht="15.75" customHeight="1">
      <c r="A653" s="263"/>
      <c r="B653" s="264"/>
      <c r="C653" s="265"/>
      <c r="D653" s="266"/>
      <c r="E653" s="266"/>
      <c r="F653" s="266"/>
      <c r="G653" s="266"/>
      <c r="H653" s="267"/>
      <c r="I653" s="266"/>
      <c r="J653" s="266"/>
      <c r="K653" s="266"/>
      <c r="L653" s="268"/>
    </row>
    <row r="654" ht="15.75" customHeight="1">
      <c r="A654" s="263"/>
      <c r="B654" s="264"/>
      <c r="C654" s="265"/>
      <c r="D654" s="266"/>
      <c r="E654" s="266"/>
      <c r="F654" s="266"/>
      <c r="G654" s="266"/>
      <c r="H654" s="267"/>
      <c r="I654" s="266"/>
      <c r="J654" s="266"/>
      <c r="K654" s="266"/>
      <c r="L654" s="268"/>
    </row>
    <row r="655" ht="15.75" customHeight="1">
      <c r="A655" s="263"/>
      <c r="B655" s="264"/>
      <c r="C655" s="265"/>
      <c r="D655" s="266"/>
      <c r="E655" s="266"/>
      <c r="F655" s="266"/>
      <c r="G655" s="266"/>
      <c r="H655" s="267"/>
      <c r="I655" s="266"/>
      <c r="J655" s="266"/>
      <c r="K655" s="266"/>
      <c r="L655" s="268"/>
    </row>
    <row r="656" ht="15.75" customHeight="1">
      <c r="A656" s="263"/>
      <c r="B656" s="264"/>
      <c r="C656" s="265"/>
      <c r="D656" s="266"/>
      <c r="E656" s="266"/>
      <c r="F656" s="266"/>
      <c r="G656" s="266"/>
      <c r="H656" s="267"/>
      <c r="I656" s="266"/>
      <c r="J656" s="266"/>
      <c r="K656" s="266"/>
      <c r="L656" s="268"/>
    </row>
    <row r="657" ht="15.75" customHeight="1">
      <c r="A657" s="263"/>
      <c r="B657" s="264"/>
      <c r="C657" s="265"/>
      <c r="D657" s="266"/>
      <c r="E657" s="266"/>
      <c r="F657" s="266"/>
      <c r="G657" s="266"/>
      <c r="H657" s="267"/>
      <c r="I657" s="266"/>
      <c r="J657" s="266"/>
      <c r="K657" s="266"/>
      <c r="L657" s="268"/>
    </row>
    <row r="658" ht="15.75" customHeight="1">
      <c r="A658" s="263"/>
      <c r="B658" s="264"/>
      <c r="C658" s="265"/>
      <c r="D658" s="266"/>
      <c r="E658" s="266"/>
      <c r="F658" s="266"/>
      <c r="G658" s="266"/>
      <c r="H658" s="267"/>
      <c r="I658" s="266"/>
      <c r="J658" s="266"/>
      <c r="K658" s="266"/>
      <c r="L658" s="268"/>
    </row>
    <row r="659" ht="15.75" customHeight="1">
      <c r="A659" s="263"/>
      <c r="B659" s="264"/>
      <c r="C659" s="265"/>
      <c r="D659" s="266"/>
      <c r="E659" s="266"/>
      <c r="F659" s="266"/>
      <c r="G659" s="266"/>
      <c r="H659" s="267"/>
      <c r="I659" s="266"/>
      <c r="J659" s="266"/>
      <c r="K659" s="266"/>
      <c r="L659" s="268"/>
    </row>
    <row r="660" ht="15.75" customHeight="1">
      <c r="A660" s="263"/>
      <c r="B660" s="264"/>
      <c r="C660" s="265"/>
      <c r="D660" s="266"/>
      <c r="E660" s="266"/>
      <c r="F660" s="266"/>
      <c r="G660" s="266"/>
      <c r="H660" s="267"/>
      <c r="I660" s="266"/>
      <c r="J660" s="266"/>
      <c r="K660" s="266"/>
      <c r="L660" s="268"/>
    </row>
    <row r="661" ht="15.75" customHeight="1">
      <c r="A661" s="263"/>
      <c r="B661" s="264"/>
      <c r="C661" s="265"/>
      <c r="D661" s="266"/>
      <c r="E661" s="266"/>
      <c r="F661" s="266"/>
      <c r="G661" s="266"/>
      <c r="H661" s="267"/>
      <c r="I661" s="266"/>
      <c r="J661" s="266"/>
      <c r="K661" s="266"/>
      <c r="L661" s="268"/>
    </row>
    <row r="662" ht="15.75" customHeight="1">
      <c r="A662" s="263"/>
      <c r="B662" s="264"/>
      <c r="C662" s="265"/>
      <c r="D662" s="266"/>
      <c r="E662" s="266"/>
      <c r="F662" s="266"/>
      <c r="G662" s="266"/>
      <c r="H662" s="267"/>
      <c r="I662" s="266"/>
      <c r="J662" s="266"/>
      <c r="K662" s="266"/>
      <c r="L662" s="268"/>
    </row>
    <row r="663" ht="15.75" customHeight="1">
      <c r="A663" s="263"/>
      <c r="B663" s="264"/>
      <c r="C663" s="265"/>
      <c r="D663" s="266"/>
      <c r="E663" s="266"/>
      <c r="F663" s="266"/>
      <c r="G663" s="266"/>
      <c r="H663" s="267"/>
      <c r="I663" s="266"/>
      <c r="J663" s="266"/>
      <c r="K663" s="266"/>
      <c r="L663" s="268"/>
    </row>
    <row r="664" ht="15.75" customHeight="1">
      <c r="A664" s="263"/>
      <c r="B664" s="264"/>
      <c r="C664" s="265"/>
      <c r="D664" s="266"/>
      <c r="E664" s="266"/>
      <c r="F664" s="266"/>
      <c r="G664" s="266"/>
      <c r="H664" s="267"/>
      <c r="I664" s="266"/>
      <c r="J664" s="266"/>
      <c r="K664" s="266"/>
      <c r="L664" s="268"/>
    </row>
    <row r="665" ht="15.75" customHeight="1">
      <c r="A665" s="263"/>
      <c r="B665" s="264"/>
      <c r="C665" s="265"/>
      <c r="D665" s="266"/>
      <c r="E665" s="266"/>
      <c r="F665" s="266"/>
      <c r="G665" s="266"/>
      <c r="H665" s="267"/>
      <c r="I665" s="266"/>
      <c r="J665" s="266"/>
      <c r="K665" s="266"/>
      <c r="L665" s="268"/>
    </row>
    <row r="666" ht="15.75" customHeight="1">
      <c r="A666" s="263"/>
      <c r="B666" s="264"/>
      <c r="C666" s="265"/>
      <c r="D666" s="266"/>
      <c r="E666" s="266"/>
      <c r="F666" s="266"/>
      <c r="G666" s="266"/>
      <c r="H666" s="267"/>
      <c r="I666" s="266"/>
      <c r="J666" s="266"/>
      <c r="K666" s="266"/>
      <c r="L666" s="268"/>
    </row>
    <row r="667" ht="15.75" customHeight="1">
      <c r="A667" s="263"/>
      <c r="B667" s="264"/>
      <c r="C667" s="265"/>
      <c r="D667" s="266"/>
      <c r="E667" s="266"/>
      <c r="F667" s="266"/>
      <c r="G667" s="266"/>
      <c r="H667" s="267"/>
      <c r="I667" s="266"/>
      <c r="J667" s="266"/>
      <c r="K667" s="266"/>
      <c r="L667" s="268"/>
    </row>
    <row r="668" ht="15.75" customHeight="1">
      <c r="A668" s="263"/>
      <c r="B668" s="264"/>
      <c r="C668" s="265"/>
      <c r="D668" s="266"/>
      <c r="E668" s="266"/>
      <c r="F668" s="266"/>
      <c r="G668" s="266"/>
      <c r="H668" s="267"/>
      <c r="I668" s="266"/>
      <c r="J668" s="266"/>
      <c r="K668" s="266"/>
      <c r="L668" s="268"/>
    </row>
    <row r="669" ht="15.75" customHeight="1">
      <c r="A669" s="263"/>
      <c r="B669" s="264"/>
      <c r="C669" s="265"/>
      <c r="D669" s="266"/>
      <c r="E669" s="266"/>
      <c r="F669" s="266"/>
      <c r="G669" s="266"/>
      <c r="H669" s="267"/>
      <c r="I669" s="266"/>
      <c r="J669" s="266"/>
      <c r="K669" s="266"/>
      <c r="L669" s="268"/>
    </row>
    <row r="670" ht="15.75" customHeight="1">
      <c r="A670" s="263"/>
      <c r="B670" s="264"/>
      <c r="C670" s="265"/>
      <c r="D670" s="266"/>
      <c r="E670" s="266"/>
      <c r="F670" s="266"/>
      <c r="G670" s="266"/>
      <c r="H670" s="267"/>
      <c r="I670" s="266"/>
      <c r="J670" s="266"/>
      <c r="K670" s="266"/>
      <c r="L670" s="268"/>
    </row>
    <row r="671" ht="15.75" customHeight="1">
      <c r="A671" s="263"/>
      <c r="B671" s="264"/>
      <c r="C671" s="265"/>
      <c r="D671" s="266"/>
      <c r="E671" s="266"/>
      <c r="F671" s="266"/>
      <c r="G671" s="266"/>
      <c r="H671" s="267"/>
      <c r="I671" s="266"/>
      <c r="J671" s="266"/>
      <c r="K671" s="266"/>
      <c r="L671" s="268"/>
    </row>
    <row r="672" ht="15.75" customHeight="1">
      <c r="A672" s="263"/>
      <c r="B672" s="264"/>
      <c r="C672" s="265"/>
      <c r="D672" s="266"/>
      <c r="E672" s="266"/>
      <c r="F672" s="266"/>
      <c r="G672" s="266"/>
      <c r="H672" s="267"/>
      <c r="I672" s="266"/>
      <c r="J672" s="266"/>
      <c r="K672" s="266"/>
      <c r="L672" s="268"/>
    </row>
    <row r="673" ht="15.75" customHeight="1">
      <c r="A673" s="263"/>
      <c r="B673" s="264"/>
      <c r="C673" s="265"/>
      <c r="D673" s="266"/>
      <c r="E673" s="266"/>
      <c r="F673" s="266"/>
      <c r="G673" s="266"/>
      <c r="H673" s="267"/>
      <c r="I673" s="266"/>
      <c r="J673" s="266"/>
      <c r="K673" s="266"/>
      <c r="L673" s="268"/>
    </row>
    <row r="674" ht="15.75" customHeight="1">
      <c r="A674" s="263"/>
      <c r="B674" s="264"/>
      <c r="C674" s="265"/>
      <c r="D674" s="266"/>
      <c r="E674" s="266"/>
      <c r="F674" s="266"/>
      <c r="G674" s="266"/>
      <c r="H674" s="267"/>
      <c r="I674" s="266"/>
      <c r="J674" s="266"/>
      <c r="K674" s="266"/>
      <c r="L674" s="268"/>
    </row>
    <row r="675" ht="15.75" customHeight="1">
      <c r="A675" s="263"/>
      <c r="B675" s="264"/>
      <c r="C675" s="265"/>
      <c r="D675" s="266"/>
      <c r="E675" s="266"/>
      <c r="F675" s="266"/>
      <c r="G675" s="266"/>
      <c r="H675" s="267"/>
      <c r="I675" s="266"/>
      <c r="J675" s="266"/>
      <c r="K675" s="266"/>
      <c r="L675" s="268"/>
    </row>
    <row r="676" ht="15.75" customHeight="1">
      <c r="A676" s="263"/>
      <c r="B676" s="264"/>
      <c r="C676" s="265"/>
      <c r="D676" s="266"/>
      <c r="E676" s="266"/>
      <c r="F676" s="266"/>
      <c r="G676" s="266"/>
      <c r="H676" s="267"/>
      <c r="I676" s="266"/>
      <c r="J676" s="266"/>
      <c r="K676" s="266"/>
      <c r="L676" s="268"/>
    </row>
    <row r="677" ht="15.75" customHeight="1">
      <c r="A677" s="263"/>
      <c r="B677" s="264"/>
      <c r="C677" s="265"/>
      <c r="D677" s="266"/>
      <c r="E677" s="266"/>
      <c r="F677" s="266"/>
      <c r="G677" s="266"/>
      <c r="H677" s="267"/>
      <c r="I677" s="266"/>
      <c r="J677" s="266"/>
      <c r="K677" s="266"/>
      <c r="L677" s="268"/>
    </row>
    <row r="678" ht="15.75" customHeight="1">
      <c r="A678" s="263"/>
      <c r="B678" s="264"/>
      <c r="C678" s="265"/>
      <c r="D678" s="266"/>
      <c r="E678" s="266"/>
      <c r="F678" s="266"/>
      <c r="G678" s="266"/>
      <c r="H678" s="267"/>
      <c r="I678" s="266"/>
      <c r="J678" s="266"/>
      <c r="K678" s="266"/>
      <c r="L678" s="268"/>
    </row>
    <row r="679" ht="15.75" customHeight="1">
      <c r="A679" s="263"/>
      <c r="B679" s="264"/>
      <c r="C679" s="265"/>
      <c r="D679" s="266"/>
      <c r="E679" s="266"/>
      <c r="F679" s="266"/>
      <c r="G679" s="266"/>
      <c r="H679" s="267"/>
      <c r="I679" s="266"/>
      <c r="J679" s="266"/>
      <c r="K679" s="266"/>
      <c r="L679" s="268"/>
    </row>
    <row r="680" ht="15.75" customHeight="1">
      <c r="A680" s="263"/>
      <c r="B680" s="264"/>
      <c r="C680" s="265"/>
      <c r="D680" s="266"/>
      <c r="E680" s="266"/>
      <c r="F680" s="266"/>
      <c r="G680" s="266"/>
      <c r="H680" s="267"/>
      <c r="I680" s="266"/>
      <c r="J680" s="266"/>
      <c r="K680" s="266"/>
      <c r="L680" s="268"/>
    </row>
    <row r="681" ht="15.75" customHeight="1">
      <c r="A681" s="263"/>
      <c r="B681" s="264"/>
      <c r="C681" s="265"/>
      <c r="D681" s="266"/>
      <c r="E681" s="266"/>
      <c r="F681" s="266"/>
      <c r="G681" s="266"/>
      <c r="H681" s="267"/>
      <c r="I681" s="266"/>
      <c r="J681" s="266"/>
      <c r="K681" s="266"/>
      <c r="L681" s="268"/>
    </row>
    <row r="682" ht="15.75" customHeight="1">
      <c r="A682" s="263"/>
      <c r="B682" s="264"/>
      <c r="C682" s="265"/>
      <c r="D682" s="266"/>
      <c r="E682" s="266"/>
      <c r="F682" s="266"/>
      <c r="G682" s="266"/>
      <c r="H682" s="267"/>
      <c r="I682" s="266"/>
      <c r="J682" s="266"/>
      <c r="K682" s="266"/>
      <c r="L682" s="268"/>
    </row>
    <row r="683" ht="15.75" customHeight="1">
      <c r="A683" s="263"/>
      <c r="B683" s="264"/>
      <c r="C683" s="265"/>
      <c r="D683" s="266"/>
      <c r="E683" s="266"/>
      <c r="F683" s="266"/>
      <c r="G683" s="266"/>
      <c r="H683" s="267"/>
      <c r="I683" s="266"/>
      <c r="J683" s="266"/>
      <c r="K683" s="266"/>
      <c r="L683" s="268"/>
    </row>
    <row r="684" ht="15.75" customHeight="1">
      <c r="A684" s="263"/>
      <c r="B684" s="264"/>
      <c r="C684" s="265"/>
      <c r="D684" s="266"/>
      <c r="E684" s="266"/>
      <c r="F684" s="266"/>
      <c r="G684" s="266"/>
      <c r="H684" s="267"/>
      <c r="I684" s="266"/>
      <c r="J684" s="266"/>
      <c r="K684" s="266"/>
      <c r="L684" s="268"/>
    </row>
    <row r="685" ht="15.75" customHeight="1">
      <c r="A685" s="263"/>
      <c r="B685" s="264"/>
      <c r="C685" s="265"/>
      <c r="D685" s="266"/>
      <c r="E685" s="266"/>
      <c r="F685" s="266"/>
      <c r="G685" s="266"/>
      <c r="H685" s="267"/>
      <c r="I685" s="266"/>
      <c r="J685" s="266"/>
      <c r="K685" s="266"/>
      <c r="L685" s="268"/>
    </row>
    <row r="686" ht="15.75" customHeight="1">
      <c r="A686" s="263"/>
      <c r="B686" s="264"/>
      <c r="C686" s="265"/>
      <c r="D686" s="266"/>
      <c r="E686" s="266"/>
      <c r="F686" s="266"/>
      <c r="G686" s="266"/>
      <c r="H686" s="267"/>
      <c r="I686" s="266"/>
      <c r="J686" s="266"/>
      <c r="K686" s="266"/>
      <c r="L686" s="268"/>
    </row>
    <row r="687" ht="15.75" customHeight="1">
      <c r="A687" s="263"/>
      <c r="B687" s="264"/>
      <c r="C687" s="265"/>
      <c r="D687" s="266"/>
      <c r="E687" s="266"/>
      <c r="F687" s="266"/>
      <c r="G687" s="266"/>
      <c r="H687" s="267"/>
      <c r="I687" s="266"/>
      <c r="J687" s="266"/>
      <c r="K687" s="266"/>
      <c r="L687" s="268"/>
    </row>
    <row r="688" ht="15.75" customHeight="1">
      <c r="A688" s="263"/>
      <c r="B688" s="264"/>
      <c r="C688" s="265"/>
      <c r="D688" s="266"/>
      <c r="E688" s="266"/>
      <c r="F688" s="266"/>
      <c r="G688" s="266"/>
      <c r="H688" s="267"/>
      <c r="I688" s="266"/>
      <c r="J688" s="266"/>
      <c r="K688" s="266"/>
      <c r="L688" s="268"/>
    </row>
    <row r="689" ht="15.75" customHeight="1">
      <c r="A689" s="263"/>
      <c r="B689" s="264"/>
      <c r="C689" s="265"/>
      <c r="D689" s="266"/>
      <c r="E689" s="266"/>
      <c r="F689" s="266"/>
      <c r="G689" s="266"/>
      <c r="H689" s="267"/>
      <c r="I689" s="266"/>
      <c r="J689" s="266"/>
      <c r="K689" s="266"/>
      <c r="L689" s="268"/>
    </row>
    <row r="690" ht="15.75" customHeight="1">
      <c r="A690" s="263"/>
      <c r="B690" s="264"/>
      <c r="C690" s="265"/>
      <c r="D690" s="266"/>
      <c r="E690" s="266"/>
      <c r="F690" s="266"/>
      <c r="G690" s="266"/>
      <c r="H690" s="267"/>
      <c r="I690" s="266"/>
      <c r="J690" s="266"/>
      <c r="K690" s="266"/>
      <c r="L690" s="268"/>
    </row>
    <row r="691" ht="15.75" customHeight="1">
      <c r="A691" s="263"/>
      <c r="B691" s="264"/>
      <c r="C691" s="265"/>
      <c r="D691" s="266"/>
      <c r="E691" s="266"/>
      <c r="F691" s="266"/>
      <c r="G691" s="266"/>
      <c r="H691" s="267"/>
      <c r="I691" s="266"/>
      <c r="J691" s="266"/>
      <c r="K691" s="266"/>
      <c r="L691" s="268"/>
    </row>
    <row r="692" ht="15.75" customHeight="1">
      <c r="A692" s="263"/>
      <c r="B692" s="264"/>
      <c r="C692" s="265"/>
      <c r="D692" s="266"/>
      <c r="E692" s="266"/>
      <c r="F692" s="266"/>
      <c r="G692" s="266"/>
      <c r="H692" s="267"/>
      <c r="I692" s="266"/>
      <c r="J692" s="266"/>
      <c r="K692" s="266"/>
      <c r="L692" s="268"/>
    </row>
    <row r="693" ht="15.75" customHeight="1">
      <c r="A693" s="263"/>
      <c r="B693" s="264"/>
      <c r="C693" s="265"/>
      <c r="D693" s="266"/>
      <c r="E693" s="266"/>
      <c r="F693" s="266"/>
      <c r="G693" s="266"/>
      <c r="H693" s="267"/>
      <c r="I693" s="266"/>
      <c r="J693" s="266"/>
      <c r="K693" s="266"/>
      <c r="L693" s="268"/>
    </row>
    <row r="694" ht="15.75" customHeight="1">
      <c r="A694" s="263"/>
      <c r="B694" s="264"/>
      <c r="C694" s="265"/>
      <c r="D694" s="266"/>
      <c r="E694" s="266"/>
      <c r="F694" s="266"/>
      <c r="G694" s="266"/>
      <c r="H694" s="267"/>
      <c r="I694" s="266"/>
      <c r="J694" s="266"/>
      <c r="K694" s="266"/>
      <c r="L694" s="268"/>
    </row>
    <row r="695" ht="15.75" customHeight="1">
      <c r="A695" s="263"/>
      <c r="B695" s="264"/>
      <c r="C695" s="265"/>
      <c r="D695" s="266"/>
      <c r="E695" s="266"/>
      <c r="F695" s="266"/>
      <c r="G695" s="266"/>
      <c r="H695" s="267"/>
      <c r="I695" s="266"/>
      <c r="J695" s="266"/>
      <c r="K695" s="266"/>
      <c r="L695" s="268"/>
    </row>
    <row r="696" ht="15.75" customHeight="1">
      <c r="A696" s="263"/>
      <c r="B696" s="264"/>
      <c r="C696" s="265"/>
      <c r="D696" s="266"/>
      <c r="E696" s="266"/>
      <c r="F696" s="266"/>
      <c r="G696" s="266"/>
      <c r="H696" s="267"/>
      <c r="I696" s="266"/>
      <c r="J696" s="266"/>
      <c r="K696" s="266"/>
      <c r="L696" s="268"/>
    </row>
    <row r="697" ht="15.75" customHeight="1">
      <c r="A697" s="263"/>
      <c r="B697" s="264"/>
      <c r="C697" s="265"/>
      <c r="D697" s="266"/>
      <c r="E697" s="266"/>
      <c r="F697" s="266"/>
      <c r="G697" s="266"/>
      <c r="H697" s="267"/>
      <c r="I697" s="266"/>
      <c r="J697" s="266"/>
      <c r="K697" s="266"/>
      <c r="L697" s="268"/>
    </row>
    <row r="698" ht="15.75" customHeight="1">
      <c r="A698" s="263"/>
      <c r="B698" s="264"/>
      <c r="C698" s="265"/>
      <c r="D698" s="266"/>
      <c r="E698" s="266"/>
      <c r="F698" s="266"/>
      <c r="G698" s="266"/>
      <c r="H698" s="267"/>
      <c r="I698" s="266"/>
      <c r="J698" s="266"/>
      <c r="K698" s="266"/>
      <c r="L698" s="268"/>
    </row>
    <row r="699" ht="15.75" customHeight="1">
      <c r="A699" s="263"/>
      <c r="B699" s="264"/>
      <c r="C699" s="265"/>
      <c r="D699" s="266"/>
      <c r="E699" s="266"/>
      <c r="F699" s="266"/>
      <c r="G699" s="266"/>
      <c r="H699" s="267"/>
      <c r="I699" s="266"/>
      <c r="J699" s="266"/>
      <c r="K699" s="266"/>
      <c r="L699" s="268"/>
    </row>
    <row r="700" ht="15.75" customHeight="1">
      <c r="A700" s="263"/>
      <c r="B700" s="264"/>
      <c r="C700" s="265"/>
      <c r="D700" s="266"/>
      <c r="E700" s="266"/>
      <c r="F700" s="266"/>
      <c r="G700" s="266"/>
      <c r="H700" s="267"/>
      <c r="I700" s="266"/>
      <c r="J700" s="266"/>
      <c r="K700" s="266"/>
      <c r="L700" s="268"/>
    </row>
    <row r="701" ht="15.75" customHeight="1">
      <c r="A701" s="263"/>
      <c r="B701" s="264"/>
      <c r="C701" s="265"/>
      <c r="D701" s="266"/>
      <c r="E701" s="266"/>
      <c r="F701" s="266"/>
      <c r="G701" s="266"/>
      <c r="H701" s="267"/>
      <c r="I701" s="266"/>
      <c r="J701" s="266"/>
      <c r="K701" s="266"/>
      <c r="L701" s="268"/>
    </row>
    <row r="702" ht="15.75" customHeight="1">
      <c r="A702" s="263"/>
      <c r="B702" s="264"/>
      <c r="C702" s="265"/>
      <c r="D702" s="266"/>
      <c r="E702" s="266"/>
      <c r="F702" s="266"/>
      <c r="G702" s="266"/>
      <c r="H702" s="267"/>
      <c r="I702" s="266"/>
      <c r="J702" s="266"/>
      <c r="K702" s="266"/>
      <c r="L702" s="268"/>
    </row>
    <row r="703" ht="15.75" customHeight="1">
      <c r="A703" s="263"/>
      <c r="B703" s="264"/>
      <c r="C703" s="265"/>
      <c r="D703" s="266"/>
      <c r="E703" s="266"/>
      <c r="F703" s="266"/>
      <c r="G703" s="266"/>
      <c r="H703" s="267"/>
      <c r="I703" s="266"/>
      <c r="J703" s="266"/>
      <c r="K703" s="266"/>
      <c r="L703" s="268"/>
    </row>
    <row r="704" ht="15.75" customHeight="1">
      <c r="A704" s="263"/>
      <c r="B704" s="264"/>
      <c r="C704" s="265"/>
      <c r="D704" s="266"/>
      <c r="E704" s="266"/>
      <c r="F704" s="266"/>
      <c r="G704" s="266"/>
      <c r="H704" s="267"/>
      <c r="I704" s="266"/>
      <c r="J704" s="266"/>
      <c r="K704" s="266"/>
      <c r="L704" s="268"/>
    </row>
    <row r="705" ht="15.75" customHeight="1">
      <c r="A705" s="263"/>
      <c r="B705" s="264"/>
      <c r="C705" s="265"/>
      <c r="D705" s="266"/>
      <c r="E705" s="266"/>
      <c r="F705" s="266"/>
      <c r="G705" s="266"/>
      <c r="H705" s="267"/>
      <c r="I705" s="266"/>
      <c r="J705" s="266"/>
      <c r="K705" s="266"/>
      <c r="L705" s="268"/>
    </row>
    <row r="706" ht="15.75" customHeight="1">
      <c r="A706" s="263"/>
      <c r="B706" s="264"/>
      <c r="C706" s="265"/>
      <c r="D706" s="266"/>
      <c r="E706" s="266"/>
      <c r="F706" s="266"/>
      <c r="G706" s="266"/>
      <c r="H706" s="267"/>
      <c r="I706" s="266"/>
      <c r="J706" s="266"/>
      <c r="K706" s="266"/>
      <c r="L706" s="268"/>
    </row>
    <row r="707" ht="15.75" customHeight="1">
      <c r="A707" s="263"/>
      <c r="B707" s="264"/>
      <c r="C707" s="265"/>
      <c r="D707" s="266"/>
      <c r="E707" s="266"/>
      <c r="F707" s="266"/>
      <c r="G707" s="266"/>
      <c r="H707" s="267"/>
      <c r="I707" s="266"/>
      <c r="J707" s="266"/>
      <c r="K707" s="266"/>
      <c r="L707" s="268"/>
    </row>
    <row r="708" ht="15.75" customHeight="1">
      <c r="A708" s="263"/>
      <c r="B708" s="264"/>
      <c r="C708" s="265"/>
      <c r="D708" s="266"/>
      <c r="E708" s="266"/>
      <c r="F708" s="266"/>
      <c r="G708" s="266"/>
      <c r="H708" s="267"/>
      <c r="I708" s="266"/>
      <c r="J708" s="266"/>
      <c r="K708" s="266"/>
      <c r="L708" s="268"/>
    </row>
    <row r="709" ht="15.75" customHeight="1">
      <c r="A709" s="263"/>
      <c r="B709" s="264"/>
      <c r="C709" s="265"/>
      <c r="D709" s="266"/>
      <c r="E709" s="266"/>
      <c r="F709" s="266"/>
      <c r="G709" s="266"/>
      <c r="H709" s="267"/>
      <c r="I709" s="266"/>
      <c r="J709" s="266"/>
      <c r="K709" s="266"/>
      <c r="L709" s="268"/>
    </row>
    <row r="710" ht="15.75" customHeight="1">
      <c r="A710" s="263"/>
      <c r="B710" s="264"/>
      <c r="C710" s="265"/>
      <c r="D710" s="266"/>
      <c r="E710" s="266"/>
      <c r="F710" s="266"/>
      <c r="G710" s="266"/>
      <c r="H710" s="267"/>
      <c r="I710" s="266"/>
      <c r="J710" s="266"/>
      <c r="K710" s="266"/>
      <c r="L710" s="268"/>
    </row>
    <row r="711" ht="15.75" customHeight="1">
      <c r="A711" s="263"/>
      <c r="B711" s="264"/>
      <c r="C711" s="265"/>
      <c r="D711" s="266"/>
      <c r="E711" s="266"/>
      <c r="F711" s="266"/>
      <c r="G711" s="266"/>
      <c r="H711" s="267"/>
      <c r="I711" s="266"/>
      <c r="J711" s="266"/>
      <c r="K711" s="266"/>
      <c r="L711" s="268"/>
    </row>
    <row r="712" ht="15.75" customHeight="1">
      <c r="A712" s="263"/>
      <c r="B712" s="264"/>
      <c r="C712" s="265"/>
      <c r="D712" s="266"/>
      <c r="E712" s="266"/>
      <c r="F712" s="266"/>
      <c r="G712" s="266"/>
      <c r="H712" s="267"/>
      <c r="I712" s="266"/>
      <c r="J712" s="266"/>
      <c r="K712" s="266"/>
      <c r="L712" s="268"/>
    </row>
    <row r="713" ht="15.75" customHeight="1">
      <c r="A713" s="263"/>
      <c r="B713" s="264"/>
      <c r="C713" s="265"/>
      <c r="D713" s="266"/>
      <c r="E713" s="266"/>
      <c r="F713" s="266"/>
      <c r="G713" s="266"/>
      <c r="H713" s="267"/>
      <c r="I713" s="266"/>
      <c r="J713" s="266"/>
      <c r="K713" s="266"/>
      <c r="L713" s="268"/>
    </row>
    <row r="714" ht="15.75" customHeight="1">
      <c r="A714" s="263"/>
      <c r="B714" s="264"/>
      <c r="C714" s="265"/>
      <c r="D714" s="266"/>
      <c r="E714" s="266"/>
      <c r="F714" s="266"/>
      <c r="G714" s="266"/>
      <c r="H714" s="267"/>
      <c r="I714" s="266"/>
      <c r="J714" s="266"/>
      <c r="K714" s="266"/>
      <c r="L714" s="268"/>
    </row>
    <row r="715" ht="15.75" customHeight="1">
      <c r="A715" s="263"/>
      <c r="B715" s="264"/>
      <c r="C715" s="265"/>
      <c r="D715" s="266"/>
      <c r="E715" s="266"/>
      <c r="F715" s="266"/>
      <c r="G715" s="266"/>
      <c r="H715" s="267"/>
      <c r="I715" s="266"/>
      <c r="J715" s="266"/>
      <c r="K715" s="266"/>
      <c r="L715" s="268"/>
    </row>
    <row r="716" ht="15.75" customHeight="1">
      <c r="A716" s="263"/>
      <c r="B716" s="264"/>
      <c r="C716" s="265"/>
      <c r="D716" s="266"/>
      <c r="E716" s="266"/>
      <c r="F716" s="266"/>
      <c r="G716" s="266"/>
      <c r="H716" s="267"/>
      <c r="I716" s="266"/>
      <c r="J716" s="266"/>
      <c r="K716" s="266"/>
      <c r="L716" s="268"/>
    </row>
    <row r="717" ht="15.75" customHeight="1">
      <c r="A717" s="263"/>
      <c r="B717" s="264"/>
      <c r="C717" s="265"/>
      <c r="D717" s="266"/>
      <c r="E717" s="266"/>
      <c r="F717" s="266"/>
      <c r="G717" s="266"/>
      <c r="H717" s="267"/>
      <c r="I717" s="266"/>
      <c r="J717" s="266"/>
      <c r="K717" s="266"/>
      <c r="L717" s="268"/>
    </row>
    <row r="718" ht="15.75" customHeight="1">
      <c r="A718" s="263"/>
      <c r="B718" s="264"/>
      <c r="C718" s="265"/>
      <c r="D718" s="266"/>
      <c r="E718" s="266"/>
      <c r="F718" s="266"/>
      <c r="G718" s="266"/>
      <c r="H718" s="267"/>
      <c r="I718" s="266"/>
      <c r="J718" s="266"/>
      <c r="K718" s="266"/>
      <c r="L718" s="268"/>
    </row>
    <row r="719" ht="15.75" customHeight="1">
      <c r="A719" s="263"/>
      <c r="B719" s="264"/>
      <c r="C719" s="265"/>
      <c r="D719" s="266"/>
      <c r="E719" s="266"/>
      <c r="F719" s="266"/>
      <c r="G719" s="266"/>
      <c r="H719" s="267"/>
      <c r="I719" s="266"/>
      <c r="J719" s="266"/>
      <c r="K719" s="266"/>
      <c r="L719" s="268"/>
    </row>
    <row r="720" ht="15.75" customHeight="1">
      <c r="A720" s="263"/>
      <c r="B720" s="264"/>
      <c r="C720" s="265"/>
      <c r="D720" s="266"/>
      <c r="E720" s="266"/>
      <c r="F720" s="266"/>
      <c r="G720" s="266"/>
      <c r="H720" s="267"/>
      <c r="I720" s="266"/>
      <c r="J720" s="266"/>
      <c r="K720" s="266"/>
      <c r="L720" s="268"/>
    </row>
    <row r="721" ht="15.75" customHeight="1">
      <c r="A721" s="263"/>
      <c r="B721" s="264"/>
      <c r="C721" s="265"/>
      <c r="D721" s="266"/>
      <c r="E721" s="266"/>
      <c r="F721" s="266"/>
      <c r="G721" s="266"/>
      <c r="H721" s="267"/>
      <c r="I721" s="266"/>
      <c r="J721" s="266"/>
      <c r="K721" s="266"/>
      <c r="L721" s="268"/>
    </row>
    <row r="722" ht="15.75" customHeight="1">
      <c r="A722" s="263"/>
      <c r="B722" s="264"/>
      <c r="C722" s="265"/>
      <c r="D722" s="266"/>
      <c r="E722" s="266"/>
      <c r="F722" s="266"/>
      <c r="G722" s="266"/>
      <c r="H722" s="267"/>
      <c r="I722" s="266"/>
      <c r="J722" s="266"/>
      <c r="K722" s="266"/>
      <c r="L722" s="268"/>
    </row>
    <row r="723" ht="15.75" customHeight="1">
      <c r="A723" s="263"/>
      <c r="B723" s="264"/>
      <c r="C723" s="265"/>
      <c r="D723" s="266"/>
      <c r="E723" s="266"/>
      <c r="F723" s="266"/>
      <c r="G723" s="266"/>
      <c r="H723" s="267"/>
      <c r="I723" s="266"/>
      <c r="J723" s="266"/>
      <c r="K723" s="266"/>
      <c r="L723" s="268"/>
    </row>
    <row r="724" ht="15.75" customHeight="1">
      <c r="A724" s="263"/>
      <c r="B724" s="264"/>
      <c r="C724" s="265"/>
      <c r="D724" s="266"/>
      <c r="E724" s="266"/>
      <c r="F724" s="266"/>
      <c r="G724" s="266"/>
      <c r="H724" s="267"/>
      <c r="I724" s="266"/>
      <c r="J724" s="266"/>
      <c r="K724" s="266"/>
      <c r="L724" s="268"/>
    </row>
    <row r="725" ht="15.75" customHeight="1">
      <c r="A725" s="263"/>
      <c r="B725" s="264"/>
      <c r="C725" s="265"/>
      <c r="D725" s="266"/>
      <c r="E725" s="266"/>
      <c r="F725" s="266"/>
      <c r="G725" s="266"/>
      <c r="H725" s="267"/>
      <c r="I725" s="266"/>
      <c r="J725" s="266"/>
      <c r="K725" s="266"/>
      <c r="L725" s="268"/>
    </row>
    <row r="726" ht="15.75" customHeight="1">
      <c r="A726" s="263"/>
      <c r="B726" s="264"/>
      <c r="C726" s="265"/>
      <c r="D726" s="266"/>
      <c r="E726" s="266"/>
      <c r="F726" s="266"/>
      <c r="G726" s="266"/>
      <c r="H726" s="267"/>
      <c r="I726" s="266"/>
      <c r="J726" s="266"/>
      <c r="K726" s="266"/>
      <c r="L726" s="268"/>
    </row>
    <row r="727" ht="15.75" customHeight="1">
      <c r="A727" s="263"/>
      <c r="B727" s="264"/>
      <c r="C727" s="265"/>
      <c r="D727" s="266"/>
      <c r="E727" s="266"/>
      <c r="F727" s="266"/>
      <c r="G727" s="266"/>
      <c r="H727" s="267"/>
      <c r="I727" s="266"/>
      <c r="J727" s="266"/>
      <c r="K727" s="266"/>
      <c r="L727" s="268"/>
    </row>
    <row r="728" ht="15.75" customHeight="1">
      <c r="A728" s="263"/>
      <c r="B728" s="264"/>
      <c r="C728" s="265"/>
      <c r="D728" s="266"/>
      <c r="E728" s="266"/>
      <c r="F728" s="266"/>
      <c r="G728" s="266"/>
      <c r="H728" s="267"/>
      <c r="I728" s="266"/>
      <c r="J728" s="266"/>
      <c r="K728" s="266"/>
      <c r="L728" s="268"/>
    </row>
    <row r="729" ht="15.75" customHeight="1">
      <c r="A729" s="263"/>
      <c r="B729" s="264"/>
      <c r="C729" s="265"/>
      <c r="D729" s="266"/>
      <c r="E729" s="266"/>
      <c r="F729" s="266"/>
      <c r="G729" s="266"/>
      <c r="H729" s="267"/>
      <c r="I729" s="266"/>
      <c r="J729" s="266"/>
      <c r="K729" s="266"/>
      <c r="L729" s="268"/>
    </row>
    <row r="730" ht="15.75" customHeight="1">
      <c r="A730" s="263"/>
      <c r="B730" s="264"/>
      <c r="C730" s="265"/>
      <c r="D730" s="266"/>
      <c r="E730" s="266"/>
      <c r="F730" s="266"/>
      <c r="G730" s="266"/>
      <c r="H730" s="267"/>
      <c r="I730" s="266"/>
      <c r="J730" s="266"/>
      <c r="K730" s="266"/>
      <c r="L730" s="268"/>
    </row>
    <row r="731" ht="15.75" customHeight="1">
      <c r="A731" s="263"/>
      <c r="B731" s="264"/>
      <c r="C731" s="265"/>
      <c r="D731" s="266"/>
      <c r="E731" s="266"/>
      <c r="F731" s="266"/>
      <c r="G731" s="266"/>
      <c r="H731" s="267"/>
      <c r="I731" s="266"/>
      <c r="J731" s="266"/>
      <c r="K731" s="266"/>
      <c r="L731" s="268"/>
    </row>
    <row r="732" ht="15.75" customHeight="1">
      <c r="A732" s="263"/>
      <c r="B732" s="264"/>
      <c r="C732" s="265"/>
      <c r="D732" s="266"/>
      <c r="E732" s="266"/>
      <c r="F732" s="266"/>
      <c r="G732" s="266"/>
      <c r="H732" s="267"/>
      <c r="I732" s="266"/>
      <c r="J732" s="266"/>
      <c r="K732" s="266"/>
      <c r="L732" s="268"/>
    </row>
    <row r="733" ht="15.75" customHeight="1">
      <c r="A733" s="263"/>
      <c r="B733" s="264"/>
      <c r="C733" s="265"/>
      <c r="D733" s="266"/>
      <c r="E733" s="266"/>
      <c r="F733" s="266"/>
      <c r="G733" s="266"/>
      <c r="H733" s="267"/>
      <c r="I733" s="266"/>
      <c r="J733" s="266"/>
      <c r="K733" s="266"/>
      <c r="L733" s="268"/>
    </row>
    <row r="734" ht="15.75" customHeight="1">
      <c r="A734" s="263"/>
      <c r="B734" s="264"/>
      <c r="C734" s="265"/>
      <c r="D734" s="266"/>
      <c r="E734" s="266"/>
      <c r="F734" s="266"/>
      <c r="G734" s="266"/>
      <c r="H734" s="267"/>
      <c r="I734" s="266"/>
      <c r="J734" s="266"/>
      <c r="K734" s="266"/>
      <c r="L734" s="268"/>
    </row>
    <row r="735" ht="15.75" customHeight="1">
      <c r="A735" s="263"/>
      <c r="B735" s="264"/>
      <c r="C735" s="265"/>
      <c r="D735" s="266"/>
      <c r="E735" s="266"/>
      <c r="F735" s="266"/>
      <c r="G735" s="266"/>
      <c r="H735" s="267"/>
      <c r="I735" s="266"/>
      <c r="J735" s="266"/>
      <c r="K735" s="266"/>
      <c r="L735" s="268"/>
    </row>
    <row r="736" ht="15.75" customHeight="1">
      <c r="A736" s="263"/>
      <c r="B736" s="264"/>
      <c r="C736" s="265"/>
      <c r="D736" s="266"/>
      <c r="E736" s="266"/>
      <c r="F736" s="266"/>
      <c r="G736" s="266"/>
      <c r="H736" s="267"/>
      <c r="I736" s="266"/>
      <c r="J736" s="266"/>
      <c r="K736" s="266"/>
      <c r="L736" s="268"/>
    </row>
    <row r="737" ht="15.75" customHeight="1">
      <c r="A737" s="263"/>
      <c r="B737" s="264"/>
      <c r="C737" s="265"/>
      <c r="D737" s="266"/>
      <c r="E737" s="266"/>
      <c r="F737" s="266"/>
      <c r="G737" s="266"/>
      <c r="H737" s="267"/>
      <c r="I737" s="266"/>
      <c r="J737" s="266"/>
      <c r="K737" s="266"/>
      <c r="L737" s="268"/>
    </row>
    <row r="738" ht="15.75" customHeight="1">
      <c r="A738" s="263"/>
      <c r="B738" s="264"/>
      <c r="C738" s="265"/>
      <c r="D738" s="266"/>
      <c r="E738" s="266"/>
      <c r="F738" s="266"/>
      <c r="G738" s="266"/>
      <c r="H738" s="267"/>
      <c r="I738" s="266"/>
      <c r="J738" s="266"/>
      <c r="K738" s="266"/>
      <c r="L738" s="268"/>
    </row>
    <row r="739" ht="15.75" customHeight="1">
      <c r="A739" s="263"/>
      <c r="B739" s="264"/>
      <c r="C739" s="265"/>
      <c r="D739" s="266"/>
      <c r="E739" s="266"/>
      <c r="F739" s="266"/>
      <c r="G739" s="266"/>
      <c r="H739" s="267"/>
      <c r="I739" s="266"/>
      <c r="J739" s="266"/>
      <c r="K739" s="266"/>
      <c r="L739" s="268"/>
    </row>
    <row r="740" ht="15.75" customHeight="1">
      <c r="A740" s="263"/>
      <c r="B740" s="264"/>
      <c r="C740" s="265"/>
      <c r="D740" s="266"/>
      <c r="E740" s="266"/>
      <c r="F740" s="266"/>
      <c r="G740" s="266"/>
      <c r="H740" s="267"/>
      <c r="I740" s="266"/>
      <c r="J740" s="266"/>
      <c r="K740" s="266"/>
      <c r="L740" s="268"/>
    </row>
    <row r="741" ht="15.75" customHeight="1">
      <c r="A741" s="263"/>
      <c r="B741" s="264"/>
      <c r="C741" s="265"/>
      <c r="D741" s="266"/>
      <c r="E741" s="266"/>
      <c r="F741" s="266"/>
      <c r="G741" s="266"/>
      <c r="H741" s="267"/>
      <c r="I741" s="266"/>
      <c r="J741" s="266"/>
      <c r="K741" s="266"/>
      <c r="L741" s="268"/>
    </row>
    <row r="742" ht="15.75" customHeight="1">
      <c r="A742" s="263"/>
      <c r="B742" s="264"/>
      <c r="C742" s="265"/>
      <c r="D742" s="266"/>
      <c r="E742" s="266"/>
      <c r="F742" s="266"/>
      <c r="G742" s="266"/>
      <c r="H742" s="267"/>
      <c r="I742" s="266"/>
      <c r="J742" s="266"/>
      <c r="K742" s="266"/>
      <c r="L742" s="268"/>
    </row>
    <row r="743" ht="15.75" customHeight="1">
      <c r="A743" s="263"/>
      <c r="B743" s="264"/>
      <c r="C743" s="265"/>
      <c r="D743" s="266"/>
      <c r="E743" s="266"/>
      <c r="F743" s="266"/>
      <c r="G743" s="266"/>
      <c r="H743" s="267"/>
      <c r="I743" s="266"/>
      <c r="J743" s="266"/>
      <c r="K743" s="266"/>
      <c r="L743" s="268"/>
    </row>
    <row r="744" ht="15.75" customHeight="1">
      <c r="A744" s="263"/>
      <c r="B744" s="264"/>
      <c r="C744" s="265"/>
      <c r="D744" s="266"/>
      <c r="E744" s="266"/>
      <c r="F744" s="266"/>
      <c r="G744" s="266"/>
      <c r="H744" s="267"/>
      <c r="I744" s="266"/>
      <c r="J744" s="266"/>
      <c r="K744" s="266"/>
      <c r="L744" s="268"/>
    </row>
    <row r="745" ht="15.75" customHeight="1">
      <c r="A745" s="263"/>
      <c r="B745" s="264"/>
      <c r="C745" s="265"/>
      <c r="D745" s="266"/>
      <c r="E745" s="266"/>
      <c r="F745" s="266"/>
      <c r="G745" s="266"/>
      <c r="H745" s="267"/>
      <c r="I745" s="266"/>
      <c r="J745" s="266"/>
      <c r="K745" s="266"/>
      <c r="L745" s="268"/>
    </row>
    <row r="746" ht="15.75" customHeight="1">
      <c r="A746" s="263"/>
      <c r="B746" s="264"/>
      <c r="C746" s="265"/>
      <c r="D746" s="266"/>
      <c r="E746" s="266"/>
      <c r="F746" s="266"/>
      <c r="G746" s="266"/>
      <c r="H746" s="267"/>
      <c r="I746" s="266"/>
      <c r="J746" s="266"/>
      <c r="K746" s="266"/>
      <c r="L746" s="268"/>
    </row>
    <row r="747" ht="15.75" customHeight="1">
      <c r="A747" s="263"/>
      <c r="B747" s="264"/>
      <c r="C747" s="265"/>
      <c r="D747" s="266"/>
      <c r="E747" s="266"/>
      <c r="F747" s="266"/>
      <c r="G747" s="266"/>
      <c r="H747" s="267"/>
      <c r="I747" s="266"/>
      <c r="J747" s="266"/>
      <c r="K747" s="266"/>
      <c r="L747" s="268"/>
    </row>
    <row r="748" ht="15.75" customHeight="1">
      <c r="A748" s="263"/>
      <c r="B748" s="264"/>
      <c r="C748" s="265"/>
      <c r="D748" s="266"/>
      <c r="E748" s="266"/>
      <c r="F748" s="266"/>
      <c r="G748" s="266"/>
      <c r="H748" s="267"/>
      <c r="I748" s="266"/>
      <c r="J748" s="266"/>
      <c r="K748" s="266"/>
      <c r="L748" s="268"/>
    </row>
    <row r="749" ht="15.75" customHeight="1">
      <c r="A749" s="263"/>
      <c r="B749" s="264"/>
      <c r="C749" s="265"/>
      <c r="D749" s="266"/>
      <c r="E749" s="266"/>
      <c r="F749" s="266"/>
      <c r="G749" s="266"/>
      <c r="H749" s="267"/>
      <c r="I749" s="266"/>
      <c r="J749" s="266"/>
      <c r="K749" s="266"/>
      <c r="L749" s="268"/>
    </row>
    <row r="750" ht="15.75" customHeight="1">
      <c r="A750" s="263"/>
      <c r="B750" s="264"/>
      <c r="C750" s="265"/>
      <c r="D750" s="266"/>
      <c r="E750" s="266"/>
      <c r="F750" s="266"/>
      <c r="G750" s="266"/>
      <c r="H750" s="267"/>
      <c r="I750" s="266"/>
      <c r="J750" s="266"/>
      <c r="K750" s="266"/>
      <c r="L750" s="268"/>
    </row>
    <row r="751" ht="15.75" customHeight="1">
      <c r="A751" s="263"/>
      <c r="B751" s="264"/>
      <c r="C751" s="265"/>
      <c r="D751" s="266"/>
      <c r="E751" s="266"/>
      <c r="F751" s="266"/>
      <c r="G751" s="266"/>
      <c r="H751" s="267"/>
      <c r="I751" s="266"/>
      <c r="J751" s="266"/>
      <c r="K751" s="266"/>
      <c r="L751" s="268"/>
    </row>
    <row r="752" ht="15.75" customHeight="1">
      <c r="A752" s="263"/>
      <c r="B752" s="264"/>
      <c r="C752" s="265"/>
      <c r="D752" s="266"/>
      <c r="E752" s="266"/>
      <c r="F752" s="266"/>
      <c r="G752" s="266"/>
      <c r="H752" s="267"/>
      <c r="I752" s="266"/>
      <c r="J752" s="266"/>
      <c r="K752" s="266"/>
      <c r="L752" s="268"/>
    </row>
    <row r="753" ht="15.75" customHeight="1">
      <c r="A753" s="263"/>
      <c r="B753" s="264"/>
      <c r="C753" s="265"/>
      <c r="D753" s="266"/>
      <c r="E753" s="266"/>
      <c r="F753" s="266"/>
      <c r="G753" s="266"/>
      <c r="H753" s="267"/>
      <c r="I753" s="266"/>
      <c r="J753" s="266"/>
      <c r="K753" s="266"/>
      <c r="L753" s="268"/>
    </row>
    <row r="754" ht="15.75" customHeight="1">
      <c r="A754" s="263"/>
      <c r="B754" s="264"/>
      <c r="C754" s="265"/>
      <c r="D754" s="266"/>
      <c r="E754" s="266"/>
      <c r="F754" s="266"/>
      <c r="G754" s="266"/>
      <c r="H754" s="267"/>
      <c r="I754" s="266"/>
      <c r="J754" s="266"/>
      <c r="K754" s="266"/>
      <c r="L754" s="268"/>
    </row>
    <row r="755" ht="15.75" customHeight="1">
      <c r="A755" s="263"/>
      <c r="B755" s="264"/>
      <c r="C755" s="265"/>
      <c r="D755" s="266"/>
      <c r="E755" s="266"/>
      <c r="F755" s="266"/>
      <c r="G755" s="266"/>
      <c r="H755" s="267"/>
      <c r="I755" s="266"/>
      <c r="J755" s="266"/>
      <c r="K755" s="266"/>
      <c r="L755" s="268"/>
    </row>
    <row r="756" ht="15.75" customHeight="1">
      <c r="A756" s="263"/>
      <c r="B756" s="264"/>
      <c r="C756" s="265"/>
      <c r="D756" s="266"/>
      <c r="E756" s="266"/>
      <c r="F756" s="266"/>
      <c r="G756" s="266"/>
      <c r="H756" s="267"/>
      <c r="I756" s="266"/>
      <c r="J756" s="266"/>
      <c r="K756" s="266"/>
      <c r="L756" s="268"/>
    </row>
    <row r="757" ht="15.75" customHeight="1">
      <c r="A757" s="263"/>
      <c r="B757" s="264"/>
      <c r="C757" s="265"/>
      <c r="D757" s="266"/>
      <c r="E757" s="266"/>
      <c r="F757" s="266"/>
      <c r="G757" s="266"/>
      <c r="H757" s="267"/>
      <c r="I757" s="266"/>
      <c r="J757" s="266"/>
      <c r="K757" s="266"/>
      <c r="L757" s="268"/>
    </row>
    <row r="758" ht="15.75" customHeight="1">
      <c r="A758" s="263"/>
      <c r="B758" s="264"/>
      <c r="C758" s="265"/>
      <c r="D758" s="266"/>
      <c r="E758" s="266"/>
      <c r="F758" s="266"/>
      <c r="G758" s="266"/>
      <c r="H758" s="267"/>
      <c r="I758" s="266"/>
      <c r="J758" s="266"/>
      <c r="K758" s="266"/>
      <c r="L758" s="268"/>
    </row>
    <row r="759" ht="15.75" customHeight="1">
      <c r="A759" s="263"/>
      <c r="B759" s="264"/>
      <c r="C759" s="265"/>
      <c r="D759" s="266"/>
      <c r="E759" s="266"/>
      <c r="F759" s="266"/>
      <c r="G759" s="266"/>
      <c r="H759" s="267"/>
      <c r="I759" s="266"/>
      <c r="J759" s="266"/>
      <c r="K759" s="266"/>
      <c r="L759" s="268"/>
    </row>
    <row r="760" ht="15.75" customHeight="1">
      <c r="A760" s="263"/>
      <c r="B760" s="264"/>
      <c r="C760" s="265"/>
      <c r="D760" s="266"/>
      <c r="E760" s="266"/>
      <c r="F760" s="266"/>
      <c r="G760" s="266"/>
      <c r="H760" s="267"/>
      <c r="I760" s="266"/>
      <c r="J760" s="266"/>
      <c r="K760" s="266"/>
      <c r="L760" s="268"/>
    </row>
    <row r="761" ht="15.75" customHeight="1">
      <c r="A761" s="263"/>
      <c r="B761" s="264"/>
      <c r="C761" s="265"/>
      <c r="D761" s="266"/>
      <c r="E761" s="266"/>
      <c r="F761" s="266"/>
      <c r="G761" s="266"/>
      <c r="H761" s="267"/>
      <c r="I761" s="266"/>
      <c r="J761" s="266"/>
      <c r="K761" s="266"/>
      <c r="L761" s="268"/>
    </row>
    <row r="762" ht="15.75" customHeight="1">
      <c r="A762" s="263"/>
      <c r="B762" s="264"/>
      <c r="C762" s="265"/>
      <c r="D762" s="266"/>
      <c r="E762" s="266"/>
      <c r="F762" s="266"/>
      <c r="G762" s="266"/>
      <c r="H762" s="267"/>
      <c r="I762" s="266"/>
      <c r="J762" s="266"/>
      <c r="K762" s="266"/>
      <c r="L762" s="268"/>
    </row>
    <row r="763" ht="15.75" customHeight="1">
      <c r="A763" s="263"/>
      <c r="B763" s="264"/>
      <c r="C763" s="265"/>
      <c r="D763" s="266"/>
      <c r="E763" s="266"/>
      <c r="F763" s="266"/>
      <c r="G763" s="266"/>
      <c r="H763" s="267"/>
      <c r="I763" s="266"/>
      <c r="J763" s="266"/>
      <c r="K763" s="266"/>
      <c r="L763" s="268"/>
    </row>
    <row r="764" ht="15.75" customHeight="1">
      <c r="A764" s="263"/>
      <c r="B764" s="264"/>
      <c r="C764" s="265"/>
      <c r="D764" s="266"/>
      <c r="E764" s="266"/>
      <c r="F764" s="266"/>
      <c r="G764" s="266"/>
      <c r="H764" s="267"/>
      <c r="I764" s="266"/>
      <c r="J764" s="266"/>
      <c r="K764" s="266"/>
      <c r="L764" s="268"/>
    </row>
    <row r="765" ht="15.75" customHeight="1">
      <c r="A765" s="263"/>
      <c r="B765" s="264"/>
      <c r="C765" s="265"/>
      <c r="D765" s="266"/>
      <c r="E765" s="266"/>
      <c r="F765" s="266"/>
      <c r="G765" s="266"/>
      <c r="H765" s="267"/>
      <c r="I765" s="266"/>
      <c r="J765" s="266"/>
      <c r="K765" s="266"/>
      <c r="L765" s="268"/>
    </row>
    <row r="766" ht="15.75" customHeight="1">
      <c r="A766" s="263"/>
      <c r="B766" s="264"/>
      <c r="C766" s="265"/>
      <c r="D766" s="266"/>
      <c r="E766" s="266"/>
      <c r="F766" s="266"/>
      <c r="G766" s="266"/>
      <c r="H766" s="267"/>
      <c r="I766" s="266"/>
      <c r="J766" s="266"/>
      <c r="K766" s="266"/>
      <c r="L766" s="268"/>
    </row>
    <row r="767" ht="15.75" customHeight="1">
      <c r="A767" s="263"/>
      <c r="B767" s="264"/>
      <c r="C767" s="265"/>
      <c r="D767" s="266"/>
      <c r="E767" s="266"/>
      <c r="F767" s="266"/>
      <c r="G767" s="266"/>
      <c r="H767" s="267"/>
      <c r="I767" s="266"/>
      <c r="J767" s="266"/>
      <c r="K767" s="266"/>
      <c r="L767" s="268"/>
    </row>
    <row r="768" ht="15.75" customHeight="1">
      <c r="A768" s="263"/>
      <c r="B768" s="264"/>
      <c r="C768" s="265"/>
      <c r="D768" s="266"/>
      <c r="E768" s="266"/>
      <c r="F768" s="266"/>
      <c r="G768" s="266"/>
      <c r="H768" s="267"/>
      <c r="I768" s="266"/>
      <c r="J768" s="266"/>
      <c r="K768" s="266"/>
      <c r="L768" s="268"/>
    </row>
    <row r="769" ht="15.75" customHeight="1">
      <c r="A769" s="263"/>
      <c r="B769" s="264"/>
      <c r="C769" s="265"/>
      <c r="D769" s="266"/>
      <c r="E769" s="266"/>
      <c r="F769" s="266"/>
      <c r="G769" s="266"/>
      <c r="H769" s="267"/>
      <c r="I769" s="266"/>
      <c r="J769" s="266"/>
      <c r="K769" s="266"/>
      <c r="L769" s="268"/>
    </row>
    <row r="770" ht="15.75" customHeight="1">
      <c r="A770" s="263"/>
      <c r="B770" s="264"/>
      <c r="C770" s="265"/>
      <c r="D770" s="266"/>
      <c r="E770" s="266"/>
      <c r="F770" s="266"/>
      <c r="G770" s="266"/>
      <c r="H770" s="267"/>
      <c r="I770" s="266"/>
      <c r="J770" s="266"/>
      <c r="K770" s="266"/>
      <c r="L770" s="268"/>
    </row>
    <row r="771" ht="15.75" customHeight="1">
      <c r="A771" s="263"/>
      <c r="B771" s="264"/>
      <c r="C771" s="265"/>
      <c r="D771" s="266"/>
      <c r="E771" s="266"/>
      <c r="F771" s="266"/>
      <c r="G771" s="266"/>
      <c r="H771" s="267"/>
      <c r="I771" s="266"/>
      <c r="J771" s="266"/>
      <c r="K771" s="266"/>
      <c r="L771" s="268"/>
    </row>
    <row r="772" ht="15.75" customHeight="1">
      <c r="A772" s="263"/>
      <c r="B772" s="264"/>
      <c r="C772" s="265"/>
      <c r="D772" s="266"/>
      <c r="E772" s="266"/>
      <c r="F772" s="266"/>
      <c r="G772" s="266"/>
      <c r="H772" s="267"/>
      <c r="I772" s="266"/>
      <c r="J772" s="266"/>
      <c r="K772" s="266"/>
      <c r="L772" s="268"/>
    </row>
    <row r="773" ht="15.75" customHeight="1">
      <c r="A773" s="263"/>
      <c r="B773" s="264"/>
      <c r="C773" s="265"/>
      <c r="D773" s="266"/>
      <c r="E773" s="266"/>
      <c r="F773" s="266"/>
      <c r="G773" s="266"/>
      <c r="H773" s="267"/>
      <c r="I773" s="266"/>
      <c r="J773" s="266"/>
      <c r="K773" s="266"/>
      <c r="L773" s="268"/>
    </row>
    <row r="774" ht="15.75" customHeight="1">
      <c r="A774" s="263"/>
      <c r="B774" s="264"/>
      <c r="C774" s="265"/>
      <c r="D774" s="266"/>
      <c r="E774" s="266"/>
      <c r="F774" s="266"/>
      <c r="G774" s="266"/>
      <c r="H774" s="267"/>
      <c r="I774" s="266"/>
      <c r="J774" s="266"/>
      <c r="K774" s="266"/>
      <c r="L774" s="268"/>
    </row>
    <row r="775" ht="15.75" customHeight="1">
      <c r="A775" s="263"/>
      <c r="B775" s="264"/>
      <c r="C775" s="265"/>
      <c r="D775" s="266"/>
      <c r="E775" s="266"/>
      <c r="F775" s="266"/>
      <c r="G775" s="266"/>
      <c r="H775" s="267"/>
      <c r="I775" s="266"/>
      <c r="J775" s="266"/>
      <c r="K775" s="266"/>
      <c r="L775" s="268"/>
    </row>
    <row r="776" ht="15.75" customHeight="1">
      <c r="A776" s="263"/>
      <c r="B776" s="264"/>
      <c r="C776" s="265"/>
      <c r="D776" s="266"/>
      <c r="E776" s="266"/>
      <c r="F776" s="266"/>
      <c r="G776" s="266"/>
      <c r="H776" s="267"/>
      <c r="I776" s="266"/>
      <c r="J776" s="266"/>
      <c r="K776" s="266"/>
      <c r="L776" s="268"/>
    </row>
    <row r="777" ht="15.75" customHeight="1">
      <c r="A777" s="263"/>
      <c r="B777" s="264"/>
      <c r="C777" s="265"/>
      <c r="D777" s="266"/>
      <c r="E777" s="266"/>
      <c r="F777" s="266"/>
      <c r="G777" s="266"/>
      <c r="H777" s="267"/>
      <c r="I777" s="266"/>
      <c r="J777" s="266"/>
      <c r="K777" s="266"/>
      <c r="L777" s="268"/>
    </row>
    <row r="778" ht="15.75" customHeight="1">
      <c r="A778" s="263"/>
      <c r="B778" s="264"/>
      <c r="C778" s="265"/>
      <c r="D778" s="266"/>
      <c r="E778" s="266"/>
      <c r="F778" s="266"/>
      <c r="G778" s="266"/>
      <c r="H778" s="267"/>
      <c r="I778" s="266"/>
      <c r="J778" s="266"/>
      <c r="K778" s="266"/>
      <c r="L778" s="268"/>
    </row>
    <row r="779" ht="15.75" customHeight="1">
      <c r="A779" s="263"/>
      <c r="B779" s="264"/>
      <c r="C779" s="265"/>
      <c r="D779" s="266"/>
      <c r="E779" s="266"/>
      <c r="F779" s="266"/>
      <c r="G779" s="266"/>
      <c r="H779" s="267"/>
      <c r="I779" s="266"/>
      <c r="J779" s="266"/>
      <c r="K779" s="266"/>
      <c r="L779" s="268"/>
    </row>
    <row r="780" ht="15.75" customHeight="1">
      <c r="A780" s="263"/>
      <c r="B780" s="264"/>
      <c r="C780" s="265"/>
      <c r="D780" s="266"/>
      <c r="E780" s="266"/>
      <c r="F780" s="266"/>
      <c r="G780" s="266"/>
      <c r="H780" s="267"/>
      <c r="I780" s="266"/>
      <c r="J780" s="266"/>
      <c r="K780" s="266"/>
      <c r="L780" s="268"/>
    </row>
    <row r="781" ht="15.75" customHeight="1">
      <c r="A781" s="263"/>
      <c r="B781" s="264"/>
      <c r="C781" s="265"/>
      <c r="D781" s="266"/>
      <c r="E781" s="266"/>
      <c r="F781" s="266"/>
      <c r="G781" s="266"/>
      <c r="H781" s="267"/>
      <c r="I781" s="266"/>
      <c r="J781" s="266"/>
      <c r="K781" s="266"/>
      <c r="L781" s="268"/>
    </row>
    <row r="782" ht="15.75" customHeight="1">
      <c r="A782" s="263"/>
      <c r="B782" s="264"/>
      <c r="C782" s="265"/>
      <c r="D782" s="266"/>
      <c r="E782" s="266"/>
      <c r="F782" s="266"/>
      <c r="G782" s="266"/>
      <c r="H782" s="267"/>
      <c r="I782" s="266"/>
      <c r="J782" s="266"/>
      <c r="K782" s="266"/>
      <c r="L782" s="268"/>
    </row>
    <row r="783" ht="15.75" customHeight="1">
      <c r="A783" s="263"/>
      <c r="B783" s="264"/>
      <c r="C783" s="265"/>
      <c r="D783" s="266"/>
      <c r="E783" s="266"/>
      <c r="F783" s="266"/>
      <c r="G783" s="266"/>
      <c r="H783" s="267"/>
      <c r="I783" s="266"/>
      <c r="J783" s="266"/>
      <c r="K783" s="266"/>
      <c r="L783" s="268"/>
    </row>
    <row r="784" ht="15.75" customHeight="1">
      <c r="A784" s="263"/>
      <c r="B784" s="264"/>
      <c r="C784" s="265"/>
      <c r="D784" s="266"/>
      <c r="E784" s="266"/>
      <c r="F784" s="266"/>
      <c r="G784" s="266"/>
      <c r="H784" s="267"/>
      <c r="I784" s="266"/>
      <c r="J784" s="266"/>
      <c r="K784" s="266"/>
      <c r="L784" s="268"/>
    </row>
    <row r="785" ht="15.75" customHeight="1">
      <c r="A785" s="263"/>
      <c r="B785" s="264"/>
      <c r="C785" s="265"/>
      <c r="D785" s="266"/>
      <c r="E785" s="266"/>
      <c r="F785" s="266"/>
      <c r="G785" s="266"/>
      <c r="H785" s="267"/>
      <c r="I785" s="266"/>
      <c r="J785" s="266"/>
      <c r="K785" s="266"/>
      <c r="L785" s="268"/>
    </row>
    <row r="786" ht="15.75" customHeight="1">
      <c r="A786" s="263"/>
      <c r="B786" s="264"/>
      <c r="C786" s="265"/>
      <c r="D786" s="266"/>
      <c r="E786" s="266"/>
      <c r="F786" s="266"/>
      <c r="G786" s="266"/>
      <c r="H786" s="267"/>
      <c r="I786" s="266"/>
      <c r="J786" s="266"/>
      <c r="K786" s="266"/>
      <c r="L786" s="268"/>
    </row>
    <row r="787" ht="15.75" customHeight="1">
      <c r="A787" s="263"/>
      <c r="B787" s="264"/>
      <c r="C787" s="265"/>
      <c r="D787" s="266"/>
      <c r="E787" s="266"/>
      <c r="F787" s="266"/>
      <c r="G787" s="266"/>
      <c r="H787" s="267"/>
      <c r="I787" s="266"/>
      <c r="J787" s="266"/>
      <c r="K787" s="266"/>
      <c r="L787" s="268"/>
    </row>
    <row r="788" ht="15.75" customHeight="1">
      <c r="A788" s="263"/>
      <c r="B788" s="264"/>
      <c r="C788" s="265"/>
      <c r="D788" s="266"/>
      <c r="E788" s="266"/>
      <c r="F788" s="266"/>
      <c r="G788" s="266"/>
      <c r="H788" s="267"/>
      <c r="I788" s="266"/>
      <c r="J788" s="266"/>
      <c r="K788" s="266"/>
      <c r="L788" s="268"/>
    </row>
    <row r="789" ht="15.75" customHeight="1">
      <c r="A789" s="263"/>
      <c r="B789" s="264"/>
      <c r="C789" s="265"/>
      <c r="D789" s="266"/>
      <c r="E789" s="266"/>
      <c r="F789" s="266"/>
      <c r="G789" s="266"/>
      <c r="H789" s="267"/>
      <c r="I789" s="266"/>
      <c r="J789" s="266"/>
      <c r="K789" s="266"/>
      <c r="L789" s="268"/>
    </row>
    <row r="790" ht="15.75" customHeight="1">
      <c r="A790" s="263"/>
      <c r="B790" s="264"/>
      <c r="C790" s="265"/>
      <c r="D790" s="266"/>
      <c r="E790" s="266"/>
      <c r="F790" s="266"/>
      <c r="G790" s="266"/>
      <c r="H790" s="267"/>
      <c r="I790" s="266"/>
      <c r="J790" s="266"/>
      <c r="K790" s="266"/>
      <c r="L790" s="268"/>
    </row>
    <row r="791" ht="15.75" customHeight="1">
      <c r="A791" s="263"/>
      <c r="B791" s="264"/>
      <c r="C791" s="265"/>
      <c r="D791" s="266"/>
      <c r="E791" s="266"/>
      <c r="F791" s="266"/>
      <c r="G791" s="266"/>
      <c r="H791" s="267"/>
      <c r="I791" s="266"/>
      <c r="J791" s="266"/>
      <c r="K791" s="266"/>
      <c r="L791" s="268"/>
    </row>
    <row r="792" ht="15.75" customHeight="1">
      <c r="A792" s="263"/>
      <c r="B792" s="264"/>
      <c r="C792" s="265"/>
      <c r="D792" s="266"/>
      <c r="E792" s="266"/>
      <c r="F792" s="266"/>
      <c r="G792" s="266"/>
      <c r="H792" s="267"/>
      <c r="I792" s="266"/>
      <c r="J792" s="266"/>
      <c r="K792" s="266"/>
      <c r="L792" s="268"/>
    </row>
    <row r="793" ht="15.75" customHeight="1">
      <c r="A793" s="263"/>
      <c r="B793" s="264"/>
      <c r="C793" s="265"/>
      <c r="D793" s="266"/>
      <c r="E793" s="266"/>
      <c r="F793" s="266"/>
      <c r="G793" s="266"/>
      <c r="H793" s="267"/>
      <c r="I793" s="266"/>
      <c r="J793" s="266"/>
      <c r="K793" s="266"/>
      <c r="L793" s="268"/>
    </row>
    <row r="794" ht="15.75" customHeight="1">
      <c r="A794" s="263"/>
      <c r="B794" s="264"/>
      <c r="C794" s="265"/>
      <c r="D794" s="266"/>
      <c r="E794" s="266"/>
      <c r="F794" s="266"/>
      <c r="G794" s="266"/>
      <c r="H794" s="267"/>
      <c r="I794" s="266"/>
      <c r="J794" s="266"/>
      <c r="K794" s="266"/>
      <c r="L794" s="268"/>
    </row>
    <row r="795" ht="15.75" customHeight="1">
      <c r="A795" s="263"/>
      <c r="B795" s="264"/>
      <c r="C795" s="265"/>
      <c r="D795" s="266"/>
      <c r="E795" s="266"/>
      <c r="F795" s="266"/>
      <c r="G795" s="266"/>
      <c r="H795" s="267"/>
      <c r="I795" s="266"/>
      <c r="J795" s="266"/>
      <c r="K795" s="266"/>
      <c r="L795" s="268"/>
    </row>
    <row r="796" ht="15.75" customHeight="1">
      <c r="A796" s="263"/>
      <c r="B796" s="264"/>
      <c r="C796" s="265"/>
      <c r="D796" s="266"/>
      <c r="E796" s="266"/>
      <c r="F796" s="266"/>
      <c r="G796" s="266"/>
      <c r="H796" s="267"/>
      <c r="I796" s="266"/>
      <c r="J796" s="266"/>
      <c r="K796" s="266"/>
      <c r="L796" s="268"/>
    </row>
    <row r="797" ht="15.75" customHeight="1">
      <c r="A797" s="263"/>
      <c r="B797" s="264"/>
      <c r="C797" s="265"/>
      <c r="D797" s="266"/>
      <c r="E797" s="266"/>
      <c r="F797" s="266"/>
      <c r="G797" s="266"/>
      <c r="H797" s="267"/>
      <c r="I797" s="266"/>
      <c r="J797" s="266"/>
      <c r="K797" s="266"/>
      <c r="L797" s="268"/>
    </row>
    <row r="798" ht="15.75" customHeight="1">
      <c r="A798" s="263"/>
      <c r="B798" s="264"/>
      <c r="C798" s="265"/>
      <c r="D798" s="266"/>
      <c r="E798" s="266"/>
      <c r="F798" s="266"/>
      <c r="G798" s="266"/>
      <c r="H798" s="267"/>
      <c r="I798" s="266"/>
      <c r="J798" s="266"/>
      <c r="K798" s="266"/>
      <c r="L798" s="268"/>
    </row>
    <row r="799" ht="15.75" customHeight="1">
      <c r="A799" s="263"/>
      <c r="B799" s="264"/>
      <c r="C799" s="265"/>
      <c r="D799" s="266"/>
      <c r="E799" s="266"/>
      <c r="F799" s="266"/>
      <c r="G799" s="266"/>
      <c r="H799" s="267"/>
      <c r="I799" s="266"/>
      <c r="J799" s="266"/>
      <c r="K799" s="266"/>
      <c r="L799" s="268"/>
    </row>
    <row r="800" ht="15.75" customHeight="1">
      <c r="A800" s="263"/>
      <c r="B800" s="264"/>
      <c r="C800" s="265"/>
      <c r="D800" s="266"/>
      <c r="E800" s="266"/>
      <c r="F800" s="266"/>
      <c r="G800" s="266"/>
      <c r="H800" s="267"/>
      <c r="I800" s="266"/>
      <c r="J800" s="266"/>
      <c r="K800" s="266"/>
      <c r="L800" s="268"/>
    </row>
    <row r="801" ht="15.75" customHeight="1">
      <c r="A801" s="263"/>
      <c r="B801" s="264"/>
      <c r="C801" s="265"/>
      <c r="D801" s="266"/>
      <c r="E801" s="266"/>
      <c r="F801" s="266"/>
      <c r="G801" s="266"/>
      <c r="H801" s="267"/>
      <c r="I801" s="266"/>
      <c r="J801" s="266"/>
      <c r="K801" s="266"/>
      <c r="L801" s="268"/>
    </row>
    <row r="802" ht="15.75" customHeight="1">
      <c r="A802" s="263"/>
      <c r="B802" s="264"/>
      <c r="C802" s="265"/>
      <c r="D802" s="266"/>
      <c r="E802" s="266"/>
      <c r="F802" s="266"/>
      <c r="G802" s="266"/>
      <c r="H802" s="267"/>
      <c r="I802" s="266"/>
      <c r="J802" s="266"/>
      <c r="K802" s="266"/>
      <c r="L802" s="268"/>
    </row>
    <row r="803" ht="15.75" customHeight="1">
      <c r="A803" s="263"/>
      <c r="B803" s="264"/>
      <c r="C803" s="265"/>
      <c r="D803" s="266"/>
      <c r="E803" s="266"/>
      <c r="F803" s="266"/>
      <c r="G803" s="266"/>
      <c r="H803" s="267"/>
      <c r="I803" s="266"/>
      <c r="J803" s="266"/>
      <c r="K803" s="266"/>
      <c r="L803" s="268"/>
    </row>
    <row r="804" ht="15.75" customHeight="1">
      <c r="A804" s="263"/>
      <c r="B804" s="264"/>
      <c r="C804" s="265"/>
      <c r="D804" s="266"/>
      <c r="E804" s="266"/>
      <c r="F804" s="266"/>
      <c r="G804" s="266"/>
      <c r="H804" s="267"/>
      <c r="I804" s="266"/>
      <c r="J804" s="266"/>
      <c r="K804" s="266"/>
      <c r="L804" s="268"/>
    </row>
    <row r="805" ht="15.75" customHeight="1">
      <c r="A805" s="263"/>
      <c r="B805" s="264"/>
      <c r="C805" s="265"/>
      <c r="D805" s="266"/>
      <c r="E805" s="266"/>
      <c r="F805" s="266"/>
      <c r="G805" s="266"/>
      <c r="H805" s="267"/>
      <c r="I805" s="266"/>
      <c r="J805" s="266"/>
      <c r="K805" s="266"/>
      <c r="L805" s="268"/>
    </row>
    <row r="806" ht="15.75" customHeight="1">
      <c r="A806" s="263"/>
      <c r="B806" s="264"/>
      <c r="C806" s="265"/>
      <c r="D806" s="266"/>
      <c r="E806" s="266"/>
      <c r="F806" s="266"/>
      <c r="G806" s="266"/>
      <c r="H806" s="267"/>
      <c r="I806" s="266"/>
      <c r="J806" s="266"/>
      <c r="K806" s="266"/>
      <c r="L806" s="268"/>
    </row>
    <row r="807" ht="15.75" customHeight="1">
      <c r="A807" s="263"/>
      <c r="B807" s="264"/>
      <c r="C807" s="265"/>
      <c r="D807" s="266"/>
      <c r="E807" s="266"/>
      <c r="F807" s="266"/>
      <c r="G807" s="266"/>
      <c r="H807" s="267"/>
      <c r="I807" s="266"/>
      <c r="J807" s="266"/>
      <c r="K807" s="266"/>
      <c r="L807" s="268"/>
    </row>
    <row r="808" ht="15.75" customHeight="1">
      <c r="A808" s="263"/>
      <c r="B808" s="264"/>
      <c r="C808" s="265"/>
      <c r="D808" s="266"/>
      <c r="E808" s="266"/>
      <c r="F808" s="266"/>
      <c r="G808" s="266"/>
      <c r="H808" s="267"/>
      <c r="I808" s="266"/>
      <c r="J808" s="266"/>
      <c r="K808" s="266"/>
      <c r="L808" s="268"/>
    </row>
    <row r="809" ht="15.75" customHeight="1">
      <c r="A809" s="263"/>
      <c r="B809" s="264"/>
      <c r="C809" s="265"/>
      <c r="D809" s="266"/>
      <c r="E809" s="266"/>
      <c r="F809" s="266"/>
      <c r="G809" s="266"/>
      <c r="H809" s="267"/>
      <c r="I809" s="266"/>
      <c r="J809" s="266"/>
      <c r="K809" s="266"/>
      <c r="L809" s="268"/>
    </row>
    <row r="810" ht="15.75" customHeight="1">
      <c r="A810" s="263"/>
      <c r="B810" s="264"/>
      <c r="C810" s="265"/>
      <c r="D810" s="266"/>
      <c r="E810" s="266"/>
      <c r="F810" s="266"/>
      <c r="G810" s="266"/>
      <c r="H810" s="267"/>
      <c r="I810" s="266"/>
      <c r="J810" s="266"/>
      <c r="K810" s="266"/>
      <c r="L810" s="268"/>
    </row>
    <row r="811" ht="15.75" customHeight="1">
      <c r="A811" s="263"/>
      <c r="B811" s="264"/>
      <c r="C811" s="265"/>
      <c r="D811" s="266"/>
      <c r="E811" s="266"/>
      <c r="F811" s="266"/>
      <c r="G811" s="266"/>
      <c r="H811" s="267"/>
      <c r="I811" s="266"/>
      <c r="J811" s="266"/>
      <c r="K811" s="266"/>
      <c r="L811" s="268"/>
    </row>
    <row r="812" ht="15.75" customHeight="1">
      <c r="A812" s="263"/>
      <c r="B812" s="264"/>
      <c r="C812" s="265"/>
      <c r="D812" s="266"/>
      <c r="E812" s="266"/>
      <c r="F812" s="266"/>
      <c r="G812" s="266"/>
      <c r="H812" s="267"/>
      <c r="I812" s="266"/>
      <c r="J812" s="266"/>
      <c r="K812" s="266"/>
      <c r="L812" s="268"/>
    </row>
    <row r="813" ht="15.75" customHeight="1">
      <c r="A813" s="263"/>
      <c r="B813" s="264"/>
      <c r="C813" s="265"/>
      <c r="D813" s="266"/>
      <c r="E813" s="266"/>
      <c r="F813" s="266"/>
      <c r="G813" s="266"/>
      <c r="H813" s="267"/>
      <c r="I813" s="266"/>
      <c r="J813" s="266"/>
      <c r="K813" s="266"/>
      <c r="L813" s="268"/>
    </row>
    <row r="814" ht="15.75" customHeight="1">
      <c r="A814" s="263"/>
      <c r="B814" s="264"/>
      <c r="C814" s="265"/>
      <c r="D814" s="266"/>
      <c r="E814" s="266"/>
      <c r="F814" s="266"/>
      <c r="G814" s="266"/>
      <c r="H814" s="267"/>
      <c r="I814" s="266"/>
      <c r="J814" s="266"/>
      <c r="K814" s="266"/>
      <c r="L814" s="268"/>
    </row>
    <row r="815" ht="15.75" customHeight="1">
      <c r="A815" s="263"/>
      <c r="B815" s="264"/>
      <c r="C815" s="265"/>
      <c r="D815" s="266"/>
      <c r="E815" s="266"/>
      <c r="F815" s="266"/>
      <c r="G815" s="266"/>
      <c r="H815" s="267"/>
      <c r="I815" s="266"/>
      <c r="J815" s="266"/>
      <c r="K815" s="266"/>
      <c r="L815" s="268"/>
    </row>
    <row r="816" ht="15.75" customHeight="1">
      <c r="A816" s="263"/>
      <c r="B816" s="264"/>
      <c r="C816" s="265"/>
      <c r="D816" s="266"/>
      <c r="E816" s="266"/>
      <c r="F816" s="266"/>
      <c r="G816" s="266"/>
      <c r="H816" s="267"/>
      <c r="I816" s="266"/>
      <c r="J816" s="266"/>
      <c r="K816" s="266"/>
      <c r="L816" s="268"/>
    </row>
    <row r="817" ht="15.75" customHeight="1">
      <c r="A817" s="263"/>
      <c r="B817" s="264"/>
      <c r="C817" s="265"/>
      <c r="D817" s="266"/>
      <c r="E817" s="266"/>
      <c r="F817" s="266"/>
      <c r="G817" s="266"/>
      <c r="H817" s="267"/>
      <c r="I817" s="266"/>
      <c r="J817" s="266"/>
      <c r="K817" s="266"/>
      <c r="L817" s="268"/>
    </row>
    <row r="818" ht="15.75" customHeight="1">
      <c r="A818" s="263"/>
      <c r="B818" s="264"/>
      <c r="C818" s="265"/>
      <c r="D818" s="266"/>
      <c r="E818" s="266"/>
      <c r="F818" s="266"/>
      <c r="G818" s="266"/>
      <c r="H818" s="267"/>
      <c r="I818" s="266"/>
      <c r="J818" s="266"/>
      <c r="K818" s="266"/>
      <c r="L818" s="268"/>
    </row>
    <row r="819" ht="15.75" customHeight="1">
      <c r="A819" s="263"/>
      <c r="B819" s="264"/>
      <c r="C819" s="265"/>
      <c r="D819" s="266"/>
      <c r="E819" s="266"/>
      <c r="F819" s="266"/>
      <c r="G819" s="266"/>
      <c r="H819" s="267"/>
      <c r="I819" s="266"/>
      <c r="J819" s="266"/>
      <c r="K819" s="266"/>
      <c r="L819" s="268"/>
    </row>
    <row r="820" ht="15.75" customHeight="1">
      <c r="A820" s="263"/>
      <c r="B820" s="264"/>
      <c r="C820" s="265"/>
      <c r="D820" s="266"/>
      <c r="E820" s="266"/>
      <c r="F820" s="266"/>
      <c r="G820" s="266"/>
      <c r="H820" s="267"/>
      <c r="I820" s="266"/>
      <c r="J820" s="266"/>
      <c r="K820" s="266"/>
      <c r="L820" s="268"/>
    </row>
    <row r="821" ht="15.75" customHeight="1">
      <c r="A821" s="263"/>
      <c r="B821" s="264"/>
      <c r="C821" s="265"/>
      <c r="D821" s="266"/>
      <c r="E821" s="266"/>
      <c r="F821" s="266"/>
      <c r="G821" s="266"/>
      <c r="H821" s="267"/>
      <c r="I821" s="266"/>
      <c r="J821" s="266"/>
      <c r="K821" s="266"/>
      <c r="L821" s="268"/>
    </row>
    <row r="822" ht="15.75" customHeight="1">
      <c r="A822" s="263"/>
      <c r="B822" s="264"/>
      <c r="C822" s="265"/>
      <c r="D822" s="266"/>
      <c r="E822" s="266"/>
      <c r="F822" s="266"/>
      <c r="G822" s="266"/>
      <c r="H822" s="267"/>
      <c r="I822" s="266"/>
      <c r="J822" s="266"/>
      <c r="K822" s="266"/>
      <c r="L822" s="268"/>
    </row>
    <row r="823" ht="15.75" customHeight="1">
      <c r="A823" s="263"/>
      <c r="B823" s="264"/>
      <c r="C823" s="265"/>
      <c r="D823" s="266"/>
      <c r="E823" s="266"/>
      <c r="F823" s="266"/>
      <c r="G823" s="266"/>
      <c r="H823" s="267"/>
      <c r="I823" s="266"/>
      <c r="J823" s="266"/>
      <c r="K823" s="266"/>
      <c r="L823" s="268"/>
    </row>
    <row r="824" ht="15.75" customHeight="1">
      <c r="A824" s="263"/>
      <c r="B824" s="264"/>
      <c r="C824" s="265"/>
      <c r="D824" s="266"/>
      <c r="E824" s="266"/>
      <c r="F824" s="266"/>
      <c r="G824" s="266"/>
      <c r="H824" s="267"/>
      <c r="I824" s="266"/>
      <c r="J824" s="266"/>
      <c r="K824" s="266"/>
      <c r="L824" s="268"/>
    </row>
    <row r="825" ht="15.75" customHeight="1">
      <c r="A825" s="263"/>
      <c r="B825" s="264"/>
      <c r="C825" s="265"/>
      <c r="D825" s="266"/>
      <c r="E825" s="266"/>
      <c r="F825" s="266"/>
      <c r="G825" s="266"/>
      <c r="H825" s="267"/>
      <c r="I825" s="266"/>
      <c r="J825" s="266"/>
      <c r="K825" s="266"/>
      <c r="L825" s="268"/>
    </row>
    <row r="826" ht="15.75" customHeight="1">
      <c r="A826" s="263"/>
      <c r="B826" s="264"/>
      <c r="C826" s="265"/>
      <c r="D826" s="266"/>
      <c r="E826" s="266"/>
      <c r="F826" s="266"/>
      <c r="G826" s="266"/>
      <c r="H826" s="267"/>
      <c r="I826" s="266"/>
      <c r="J826" s="266"/>
      <c r="K826" s="266"/>
      <c r="L826" s="268"/>
    </row>
    <row r="827" ht="15.75" customHeight="1">
      <c r="A827" s="263"/>
      <c r="B827" s="264"/>
      <c r="C827" s="265"/>
      <c r="D827" s="266"/>
      <c r="E827" s="266"/>
      <c r="F827" s="266"/>
      <c r="G827" s="266"/>
      <c r="H827" s="267"/>
      <c r="I827" s="266"/>
      <c r="J827" s="266"/>
      <c r="K827" s="266"/>
      <c r="L827" s="268"/>
    </row>
    <row r="828" ht="15.75" customHeight="1">
      <c r="A828" s="263"/>
      <c r="B828" s="264"/>
      <c r="C828" s="265"/>
      <c r="D828" s="266"/>
      <c r="E828" s="266"/>
      <c r="F828" s="266"/>
      <c r="G828" s="266"/>
      <c r="H828" s="267"/>
      <c r="I828" s="266"/>
      <c r="J828" s="266"/>
      <c r="K828" s="266"/>
      <c r="L828" s="268"/>
    </row>
    <row r="829" ht="15.75" customHeight="1">
      <c r="A829" s="263"/>
      <c r="B829" s="264"/>
      <c r="C829" s="265"/>
      <c r="D829" s="266"/>
      <c r="E829" s="266"/>
      <c r="F829" s="266"/>
      <c r="G829" s="266"/>
      <c r="H829" s="267"/>
      <c r="I829" s="266"/>
      <c r="J829" s="266"/>
      <c r="K829" s="266"/>
      <c r="L829" s="268"/>
    </row>
    <row r="830" ht="15.75" customHeight="1">
      <c r="A830" s="263"/>
      <c r="B830" s="264"/>
      <c r="C830" s="265"/>
      <c r="D830" s="266"/>
      <c r="E830" s="266"/>
      <c r="F830" s="266"/>
      <c r="G830" s="266"/>
      <c r="H830" s="267"/>
      <c r="I830" s="266"/>
      <c r="J830" s="266"/>
      <c r="K830" s="266"/>
      <c r="L830" s="268"/>
    </row>
    <row r="831" ht="15.75" customHeight="1">
      <c r="A831" s="263"/>
      <c r="B831" s="264"/>
      <c r="C831" s="265"/>
      <c r="D831" s="266"/>
      <c r="E831" s="266"/>
      <c r="F831" s="266"/>
      <c r="G831" s="266"/>
      <c r="H831" s="267"/>
      <c r="I831" s="266"/>
      <c r="J831" s="266"/>
      <c r="K831" s="266"/>
      <c r="L831" s="268"/>
    </row>
    <row r="832" ht="15.75" customHeight="1">
      <c r="A832" s="263"/>
      <c r="B832" s="264"/>
      <c r="C832" s="265"/>
      <c r="D832" s="266"/>
      <c r="E832" s="266"/>
      <c r="F832" s="266"/>
      <c r="G832" s="266"/>
      <c r="H832" s="267"/>
      <c r="I832" s="266"/>
      <c r="J832" s="266"/>
      <c r="K832" s="266"/>
      <c r="L832" s="268"/>
    </row>
    <row r="833" ht="15.75" customHeight="1">
      <c r="A833" s="263"/>
      <c r="B833" s="264"/>
      <c r="C833" s="265"/>
      <c r="D833" s="266"/>
      <c r="E833" s="266"/>
      <c r="F833" s="266"/>
      <c r="G833" s="266"/>
      <c r="H833" s="267"/>
      <c r="I833" s="266"/>
      <c r="J833" s="266"/>
      <c r="K833" s="266"/>
      <c r="L833" s="268"/>
    </row>
    <row r="834" ht="15.75" customHeight="1">
      <c r="A834" s="263"/>
      <c r="B834" s="264"/>
      <c r="C834" s="265"/>
      <c r="D834" s="266"/>
      <c r="E834" s="266"/>
      <c r="F834" s="266"/>
      <c r="G834" s="266"/>
      <c r="H834" s="267"/>
      <c r="I834" s="266"/>
      <c r="J834" s="266"/>
      <c r="K834" s="266"/>
      <c r="L834" s="268"/>
    </row>
    <row r="835" ht="15.75" customHeight="1">
      <c r="A835" s="263"/>
      <c r="B835" s="264"/>
      <c r="C835" s="265"/>
      <c r="D835" s="266"/>
      <c r="E835" s="266"/>
      <c r="F835" s="266"/>
      <c r="G835" s="266"/>
      <c r="H835" s="267"/>
      <c r="I835" s="266"/>
      <c r="J835" s="266"/>
      <c r="K835" s="266"/>
      <c r="L835" s="268"/>
    </row>
    <row r="836" ht="15.75" customHeight="1">
      <c r="A836" s="263"/>
      <c r="B836" s="264"/>
      <c r="C836" s="265"/>
      <c r="D836" s="266"/>
      <c r="E836" s="266"/>
      <c r="F836" s="266"/>
      <c r="G836" s="266"/>
      <c r="H836" s="267"/>
      <c r="I836" s="266"/>
      <c r="J836" s="266"/>
      <c r="K836" s="266"/>
      <c r="L836" s="268"/>
    </row>
    <row r="837" ht="15.75" customHeight="1">
      <c r="A837" s="263"/>
      <c r="B837" s="264"/>
      <c r="C837" s="265"/>
      <c r="D837" s="266"/>
      <c r="E837" s="266"/>
      <c r="F837" s="266"/>
      <c r="G837" s="266"/>
      <c r="H837" s="267"/>
      <c r="I837" s="266"/>
      <c r="J837" s="266"/>
      <c r="K837" s="266"/>
      <c r="L837" s="268"/>
    </row>
    <row r="838" ht="15.75" customHeight="1">
      <c r="A838" s="263"/>
      <c r="B838" s="264"/>
      <c r="C838" s="265"/>
      <c r="D838" s="266"/>
      <c r="E838" s="266"/>
      <c r="F838" s="266"/>
      <c r="G838" s="266"/>
      <c r="H838" s="267"/>
      <c r="I838" s="266"/>
      <c r="J838" s="266"/>
      <c r="K838" s="266"/>
      <c r="L838" s="268"/>
    </row>
    <row r="839" ht="15.75" customHeight="1">
      <c r="A839" s="263"/>
      <c r="B839" s="264"/>
      <c r="C839" s="265"/>
      <c r="D839" s="266"/>
      <c r="E839" s="266"/>
      <c r="F839" s="266"/>
      <c r="G839" s="266"/>
      <c r="H839" s="267"/>
      <c r="I839" s="266"/>
      <c r="J839" s="266"/>
      <c r="K839" s="266"/>
      <c r="L839" s="268"/>
    </row>
    <row r="840" ht="15.75" customHeight="1">
      <c r="A840" s="263"/>
      <c r="B840" s="264"/>
      <c r="C840" s="265"/>
      <c r="D840" s="266"/>
      <c r="E840" s="266"/>
      <c r="F840" s="266"/>
      <c r="G840" s="266"/>
      <c r="H840" s="267"/>
      <c r="I840" s="266"/>
      <c r="J840" s="266"/>
      <c r="K840" s="266"/>
      <c r="L840" s="268"/>
    </row>
    <row r="841" ht="15.75" customHeight="1">
      <c r="A841" s="263"/>
      <c r="B841" s="264"/>
      <c r="C841" s="265"/>
      <c r="D841" s="266"/>
      <c r="E841" s="266"/>
      <c r="F841" s="266"/>
      <c r="G841" s="266"/>
      <c r="H841" s="267"/>
      <c r="I841" s="266"/>
      <c r="J841" s="266"/>
      <c r="K841" s="266"/>
      <c r="L841" s="268"/>
    </row>
    <row r="842" ht="15.75" customHeight="1">
      <c r="A842" s="263"/>
      <c r="B842" s="264"/>
      <c r="C842" s="265"/>
      <c r="D842" s="266"/>
      <c r="E842" s="266"/>
      <c r="F842" s="266"/>
      <c r="G842" s="266"/>
      <c r="H842" s="267"/>
      <c r="I842" s="266"/>
      <c r="J842" s="266"/>
      <c r="K842" s="266"/>
      <c r="L842" s="268"/>
    </row>
    <row r="843" ht="15.75" customHeight="1">
      <c r="A843" s="263"/>
      <c r="B843" s="264"/>
      <c r="C843" s="265"/>
      <c r="D843" s="266"/>
      <c r="E843" s="266"/>
      <c r="F843" s="266"/>
      <c r="G843" s="266"/>
      <c r="H843" s="267"/>
      <c r="I843" s="266"/>
      <c r="J843" s="266"/>
      <c r="K843" s="266"/>
      <c r="L843" s="268"/>
    </row>
    <row r="844" ht="15.75" customHeight="1">
      <c r="A844" s="263"/>
      <c r="B844" s="264"/>
      <c r="C844" s="265"/>
      <c r="D844" s="266"/>
      <c r="E844" s="266"/>
      <c r="F844" s="266"/>
      <c r="G844" s="266"/>
      <c r="H844" s="267"/>
      <c r="I844" s="266"/>
      <c r="J844" s="266"/>
      <c r="K844" s="266"/>
      <c r="L844" s="268"/>
    </row>
    <row r="845" ht="15.75" customHeight="1">
      <c r="A845" s="263"/>
      <c r="B845" s="264"/>
      <c r="C845" s="265"/>
      <c r="D845" s="266"/>
      <c r="E845" s="266"/>
      <c r="F845" s="266"/>
      <c r="G845" s="266"/>
      <c r="H845" s="267"/>
      <c r="I845" s="266"/>
      <c r="J845" s="266"/>
      <c r="K845" s="266"/>
      <c r="L845" s="268"/>
    </row>
    <row r="846" ht="15.75" customHeight="1">
      <c r="A846" s="263"/>
      <c r="B846" s="264"/>
      <c r="C846" s="265"/>
      <c r="D846" s="266"/>
      <c r="E846" s="266"/>
      <c r="F846" s="266"/>
      <c r="G846" s="266"/>
      <c r="H846" s="267"/>
      <c r="I846" s="266"/>
      <c r="J846" s="266"/>
      <c r="K846" s="266"/>
      <c r="L846" s="268"/>
    </row>
    <row r="847" ht="15.75" customHeight="1">
      <c r="A847" s="263"/>
      <c r="B847" s="264"/>
      <c r="C847" s="265"/>
      <c r="D847" s="266"/>
      <c r="E847" s="266"/>
      <c r="F847" s="266"/>
      <c r="G847" s="266"/>
      <c r="H847" s="267"/>
      <c r="I847" s="266"/>
      <c r="J847" s="266"/>
      <c r="K847" s="266"/>
      <c r="L847" s="268"/>
    </row>
    <row r="848" ht="15.75" customHeight="1">
      <c r="A848" s="263"/>
      <c r="B848" s="264"/>
      <c r="C848" s="265"/>
      <c r="D848" s="266"/>
      <c r="E848" s="266"/>
      <c r="F848" s="266"/>
      <c r="G848" s="266"/>
      <c r="H848" s="267"/>
      <c r="I848" s="266"/>
      <c r="J848" s="266"/>
      <c r="K848" s="266"/>
      <c r="L848" s="268"/>
    </row>
    <row r="849" ht="15.75" customHeight="1">
      <c r="A849" s="263"/>
      <c r="B849" s="264"/>
      <c r="C849" s="265"/>
      <c r="D849" s="266"/>
      <c r="E849" s="266"/>
      <c r="F849" s="266"/>
      <c r="G849" s="266"/>
      <c r="H849" s="267"/>
      <c r="I849" s="266"/>
      <c r="J849" s="266"/>
      <c r="K849" s="266"/>
      <c r="L849" s="268"/>
    </row>
    <row r="850" ht="15.75" customHeight="1">
      <c r="A850" s="263"/>
      <c r="B850" s="264"/>
      <c r="C850" s="265"/>
      <c r="D850" s="266"/>
      <c r="E850" s="266"/>
      <c r="F850" s="266"/>
      <c r="G850" s="266"/>
      <c r="H850" s="267"/>
      <c r="I850" s="266"/>
      <c r="J850" s="266"/>
      <c r="K850" s="266"/>
      <c r="L850" s="268"/>
    </row>
    <row r="851" ht="15.75" customHeight="1">
      <c r="A851" s="263"/>
      <c r="B851" s="264"/>
      <c r="C851" s="265"/>
      <c r="D851" s="266"/>
      <c r="E851" s="266"/>
      <c r="F851" s="266"/>
      <c r="G851" s="266"/>
      <c r="H851" s="267"/>
      <c r="I851" s="266"/>
      <c r="J851" s="266"/>
      <c r="K851" s="266"/>
      <c r="L851" s="268"/>
    </row>
    <row r="852" ht="15.75" customHeight="1">
      <c r="A852" s="263"/>
      <c r="B852" s="264"/>
      <c r="C852" s="265"/>
      <c r="D852" s="266"/>
      <c r="E852" s="266"/>
      <c r="F852" s="266"/>
      <c r="G852" s="266"/>
      <c r="H852" s="267"/>
      <c r="I852" s="266"/>
      <c r="J852" s="266"/>
      <c r="K852" s="266"/>
      <c r="L852" s="268"/>
    </row>
    <row r="853" ht="15.75" customHeight="1">
      <c r="A853" s="263"/>
      <c r="B853" s="264"/>
      <c r="C853" s="265"/>
      <c r="D853" s="266"/>
      <c r="E853" s="266"/>
      <c r="F853" s="266"/>
      <c r="G853" s="266"/>
      <c r="H853" s="267"/>
      <c r="I853" s="266"/>
      <c r="J853" s="266"/>
      <c r="K853" s="266"/>
      <c r="L853" s="268"/>
    </row>
    <row r="854" ht="15.75" customHeight="1">
      <c r="A854" s="263"/>
      <c r="B854" s="264"/>
      <c r="C854" s="265"/>
      <c r="D854" s="266"/>
      <c r="E854" s="266"/>
      <c r="F854" s="266"/>
      <c r="G854" s="266"/>
      <c r="H854" s="267"/>
      <c r="I854" s="266"/>
      <c r="J854" s="266"/>
      <c r="K854" s="266"/>
      <c r="L854" s="268"/>
    </row>
    <row r="855" ht="15.75" customHeight="1">
      <c r="A855" s="263"/>
      <c r="B855" s="264"/>
      <c r="C855" s="265"/>
      <c r="D855" s="266"/>
      <c r="E855" s="266"/>
      <c r="F855" s="266"/>
      <c r="G855" s="266"/>
      <c r="H855" s="267"/>
      <c r="I855" s="266"/>
      <c r="J855" s="266"/>
      <c r="K855" s="266"/>
      <c r="L855" s="268"/>
    </row>
    <row r="856" ht="15.75" customHeight="1">
      <c r="A856" s="263"/>
      <c r="B856" s="264"/>
      <c r="C856" s="265"/>
      <c r="D856" s="266"/>
      <c r="E856" s="266"/>
      <c r="F856" s="266"/>
      <c r="G856" s="266"/>
      <c r="H856" s="267"/>
      <c r="I856" s="266"/>
      <c r="J856" s="266"/>
      <c r="K856" s="266"/>
      <c r="L856" s="268"/>
    </row>
    <row r="857" ht="15.75" customHeight="1">
      <c r="A857" s="263"/>
      <c r="B857" s="264"/>
      <c r="C857" s="265"/>
      <c r="D857" s="266"/>
      <c r="E857" s="266"/>
      <c r="F857" s="266"/>
      <c r="G857" s="266"/>
      <c r="H857" s="267"/>
      <c r="I857" s="266"/>
      <c r="J857" s="266"/>
      <c r="K857" s="266"/>
      <c r="L857" s="268"/>
    </row>
    <row r="858" ht="15.75" customHeight="1">
      <c r="A858" s="263"/>
      <c r="B858" s="264"/>
      <c r="C858" s="265"/>
      <c r="D858" s="266"/>
      <c r="E858" s="266"/>
      <c r="F858" s="266"/>
      <c r="G858" s="266"/>
      <c r="H858" s="267"/>
      <c r="I858" s="266"/>
      <c r="J858" s="266"/>
      <c r="K858" s="266"/>
      <c r="L858" s="268"/>
    </row>
    <row r="859" ht="15.75" customHeight="1">
      <c r="A859" s="263"/>
      <c r="B859" s="264"/>
      <c r="C859" s="265"/>
      <c r="D859" s="266"/>
      <c r="E859" s="266"/>
      <c r="F859" s="266"/>
      <c r="G859" s="266"/>
      <c r="H859" s="267"/>
      <c r="I859" s="266"/>
      <c r="J859" s="266"/>
      <c r="K859" s="266"/>
      <c r="L859" s="268"/>
    </row>
    <row r="860" ht="15.75" customHeight="1">
      <c r="A860" s="263"/>
      <c r="B860" s="264"/>
      <c r="C860" s="265"/>
      <c r="D860" s="266"/>
      <c r="E860" s="266"/>
      <c r="F860" s="266"/>
      <c r="G860" s="266"/>
      <c r="H860" s="267"/>
      <c r="I860" s="266"/>
      <c r="J860" s="266"/>
      <c r="K860" s="266"/>
      <c r="L860" s="268"/>
    </row>
    <row r="861" ht="15.75" customHeight="1">
      <c r="A861" s="263"/>
      <c r="B861" s="264"/>
      <c r="C861" s="265"/>
      <c r="D861" s="266"/>
      <c r="E861" s="266"/>
      <c r="F861" s="266"/>
      <c r="G861" s="266"/>
      <c r="H861" s="267"/>
      <c r="I861" s="266"/>
      <c r="J861" s="266"/>
      <c r="K861" s="266"/>
      <c r="L861" s="268"/>
    </row>
    <row r="862" ht="15.75" customHeight="1">
      <c r="A862" s="263"/>
      <c r="B862" s="264"/>
      <c r="C862" s="265"/>
      <c r="D862" s="266"/>
      <c r="E862" s="266"/>
      <c r="F862" s="266"/>
      <c r="G862" s="266"/>
      <c r="H862" s="267"/>
      <c r="I862" s="266"/>
      <c r="J862" s="266"/>
      <c r="K862" s="266"/>
      <c r="L862" s="268"/>
    </row>
    <row r="863" ht="15.75" customHeight="1">
      <c r="A863" s="263"/>
      <c r="B863" s="264"/>
      <c r="C863" s="265"/>
      <c r="D863" s="266"/>
      <c r="E863" s="266"/>
      <c r="F863" s="266"/>
      <c r="G863" s="266"/>
      <c r="H863" s="267"/>
      <c r="I863" s="266"/>
      <c r="J863" s="266"/>
      <c r="K863" s="266"/>
      <c r="L863" s="268"/>
    </row>
    <row r="864" ht="15.75" customHeight="1">
      <c r="A864" s="263"/>
      <c r="B864" s="264"/>
      <c r="C864" s="265"/>
      <c r="D864" s="266"/>
      <c r="E864" s="266"/>
      <c r="F864" s="266"/>
      <c r="G864" s="266"/>
      <c r="H864" s="267"/>
      <c r="I864" s="266"/>
      <c r="J864" s="266"/>
      <c r="K864" s="266"/>
      <c r="L864" s="268"/>
    </row>
    <row r="865" ht="15.75" customHeight="1">
      <c r="A865" s="263"/>
      <c r="B865" s="264"/>
      <c r="C865" s="265"/>
      <c r="D865" s="266"/>
      <c r="E865" s="266"/>
      <c r="F865" s="266"/>
      <c r="G865" s="266"/>
      <c r="H865" s="267"/>
      <c r="I865" s="266"/>
      <c r="J865" s="266"/>
      <c r="K865" s="266"/>
      <c r="L865" s="268"/>
    </row>
    <row r="866" ht="15.75" customHeight="1">
      <c r="A866" s="263"/>
      <c r="B866" s="264"/>
      <c r="C866" s="265"/>
      <c r="D866" s="266"/>
      <c r="E866" s="266"/>
      <c r="F866" s="266"/>
      <c r="G866" s="266"/>
      <c r="H866" s="267"/>
      <c r="I866" s="266"/>
      <c r="J866" s="266"/>
      <c r="K866" s="266"/>
      <c r="L866" s="268"/>
    </row>
    <row r="867" ht="15.75" customHeight="1">
      <c r="A867" s="263"/>
      <c r="B867" s="264"/>
      <c r="C867" s="265"/>
      <c r="D867" s="266"/>
      <c r="E867" s="266"/>
      <c r="F867" s="266"/>
      <c r="G867" s="266"/>
      <c r="H867" s="267"/>
      <c r="I867" s="266"/>
      <c r="J867" s="266"/>
      <c r="K867" s="266"/>
      <c r="L867" s="268"/>
    </row>
    <row r="868" ht="15.75" customHeight="1">
      <c r="A868" s="263"/>
      <c r="B868" s="264"/>
      <c r="C868" s="265"/>
      <c r="D868" s="266"/>
      <c r="E868" s="266"/>
      <c r="F868" s="266"/>
      <c r="G868" s="266"/>
      <c r="H868" s="267"/>
      <c r="I868" s="266"/>
      <c r="J868" s="266"/>
      <c r="K868" s="266"/>
      <c r="L868" s="268"/>
    </row>
    <row r="869" ht="15.75" customHeight="1">
      <c r="A869" s="263"/>
      <c r="B869" s="264"/>
      <c r="C869" s="265"/>
      <c r="D869" s="266"/>
      <c r="E869" s="266"/>
      <c r="F869" s="266"/>
      <c r="G869" s="266"/>
      <c r="H869" s="267"/>
      <c r="I869" s="266"/>
      <c r="J869" s="266"/>
      <c r="K869" s="266"/>
      <c r="L869" s="268"/>
    </row>
    <row r="870" ht="15.75" customHeight="1">
      <c r="A870" s="263"/>
      <c r="B870" s="264"/>
      <c r="C870" s="265"/>
      <c r="D870" s="266"/>
      <c r="E870" s="266"/>
      <c r="F870" s="266"/>
      <c r="G870" s="266"/>
      <c r="H870" s="267"/>
      <c r="I870" s="266"/>
      <c r="J870" s="266"/>
      <c r="K870" s="266"/>
      <c r="L870" s="268"/>
    </row>
    <row r="871" ht="15.75" customHeight="1">
      <c r="A871" s="263"/>
      <c r="B871" s="264"/>
      <c r="C871" s="265"/>
      <c r="D871" s="266"/>
      <c r="E871" s="266"/>
      <c r="F871" s="266"/>
      <c r="G871" s="266"/>
      <c r="H871" s="267"/>
      <c r="I871" s="266"/>
      <c r="J871" s="266"/>
      <c r="K871" s="266"/>
      <c r="L871" s="268"/>
    </row>
    <row r="872" ht="15.75" customHeight="1">
      <c r="A872" s="263"/>
      <c r="B872" s="264"/>
      <c r="C872" s="265"/>
      <c r="D872" s="266"/>
      <c r="E872" s="266"/>
      <c r="F872" s="266"/>
      <c r="G872" s="266"/>
      <c r="H872" s="267"/>
      <c r="I872" s="266"/>
      <c r="J872" s="266"/>
      <c r="K872" s="266"/>
      <c r="L872" s="268"/>
    </row>
    <row r="873" ht="15.75" customHeight="1">
      <c r="A873" s="263"/>
      <c r="B873" s="264"/>
      <c r="C873" s="265"/>
      <c r="D873" s="266"/>
      <c r="E873" s="266"/>
      <c r="F873" s="266"/>
      <c r="G873" s="266"/>
      <c r="H873" s="267"/>
      <c r="I873" s="266"/>
      <c r="J873" s="266"/>
      <c r="K873" s="266"/>
      <c r="L873" s="268"/>
    </row>
    <row r="874" ht="15.75" customHeight="1">
      <c r="A874" s="263"/>
      <c r="B874" s="264"/>
      <c r="C874" s="265"/>
      <c r="D874" s="266"/>
      <c r="E874" s="266"/>
      <c r="F874" s="266"/>
      <c r="G874" s="266"/>
      <c r="H874" s="267"/>
      <c r="I874" s="266"/>
      <c r="J874" s="266"/>
      <c r="K874" s="266"/>
      <c r="L874" s="268"/>
    </row>
    <row r="875" ht="15.75" customHeight="1">
      <c r="A875" s="263"/>
      <c r="B875" s="264"/>
      <c r="C875" s="265"/>
      <c r="D875" s="266"/>
      <c r="E875" s="266"/>
      <c r="F875" s="266"/>
      <c r="G875" s="266"/>
      <c r="H875" s="267"/>
      <c r="I875" s="266"/>
      <c r="J875" s="266"/>
      <c r="K875" s="266"/>
      <c r="L875" s="268"/>
    </row>
    <row r="876" ht="15.75" customHeight="1">
      <c r="A876" s="263"/>
      <c r="B876" s="264"/>
      <c r="C876" s="265"/>
      <c r="D876" s="266"/>
      <c r="E876" s="266"/>
      <c r="F876" s="266"/>
      <c r="G876" s="266"/>
      <c r="H876" s="267"/>
      <c r="I876" s="266"/>
      <c r="J876" s="266"/>
      <c r="K876" s="266"/>
      <c r="L876" s="268"/>
    </row>
    <row r="877" ht="15.75" customHeight="1">
      <c r="A877" s="263"/>
      <c r="B877" s="264"/>
      <c r="C877" s="265"/>
      <c r="D877" s="266"/>
      <c r="E877" s="266"/>
      <c r="F877" s="266"/>
      <c r="G877" s="266"/>
      <c r="H877" s="267"/>
      <c r="I877" s="266"/>
      <c r="J877" s="266"/>
      <c r="K877" s="266"/>
      <c r="L877" s="268"/>
    </row>
    <row r="878" ht="15.75" customHeight="1">
      <c r="A878" s="263"/>
      <c r="B878" s="264"/>
      <c r="C878" s="265"/>
      <c r="D878" s="266"/>
      <c r="E878" s="266"/>
      <c r="F878" s="266"/>
      <c r="G878" s="266"/>
      <c r="H878" s="267"/>
      <c r="I878" s="266"/>
      <c r="J878" s="266"/>
      <c r="K878" s="266"/>
      <c r="L878" s="268"/>
    </row>
    <row r="879" ht="15.75" customHeight="1">
      <c r="A879" s="263"/>
      <c r="B879" s="264"/>
      <c r="C879" s="265"/>
      <c r="D879" s="266"/>
      <c r="E879" s="266"/>
      <c r="F879" s="266"/>
      <c r="G879" s="266"/>
      <c r="H879" s="267"/>
      <c r="I879" s="266"/>
      <c r="J879" s="266"/>
      <c r="K879" s="266"/>
      <c r="L879" s="268"/>
    </row>
    <row r="880" ht="15.75" customHeight="1">
      <c r="A880" s="263"/>
      <c r="B880" s="264"/>
      <c r="C880" s="265"/>
      <c r="D880" s="266"/>
      <c r="E880" s="266"/>
      <c r="F880" s="266"/>
      <c r="G880" s="266"/>
      <c r="H880" s="267"/>
      <c r="I880" s="266"/>
      <c r="J880" s="266"/>
      <c r="K880" s="266"/>
      <c r="L880" s="268"/>
    </row>
    <row r="881" ht="15.75" customHeight="1">
      <c r="A881" s="263"/>
      <c r="B881" s="264"/>
      <c r="C881" s="265"/>
      <c r="D881" s="266"/>
      <c r="E881" s="266"/>
      <c r="F881" s="266"/>
      <c r="G881" s="266"/>
      <c r="H881" s="267"/>
      <c r="I881" s="266"/>
      <c r="J881" s="266"/>
      <c r="K881" s="266"/>
      <c r="L881" s="268"/>
    </row>
    <row r="882" ht="15.75" customHeight="1">
      <c r="A882" s="263"/>
      <c r="B882" s="264"/>
      <c r="C882" s="265"/>
      <c r="D882" s="266"/>
      <c r="E882" s="266"/>
      <c r="F882" s="266"/>
      <c r="G882" s="266"/>
      <c r="H882" s="267"/>
      <c r="I882" s="266"/>
      <c r="J882" s="266"/>
      <c r="K882" s="266"/>
      <c r="L882" s="268"/>
    </row>
    <row r="883" ht="15.75" customHeight="1">
      <c r="A883" s="263"/>
      <c r="B883" s="264"/>
      <c r="C883" s="265"/>
      <c r="D883" s="266"/>
      <c r="E883" s="266"/>
      <c r="F883" s="266"/>
      <c r="G883" s="266"/>
      <c r="H883" s="267"/>
      <c r="I883" s="266"/>
      <c r="J883" s="266"/>
      <c r="K883" s="266"/>
      <c r="L883" s="268"/>
    </row>
    <row r="884" ht="15.75" customHeight="1">
      <c r="A884" s="263"/>
      <c r="B884" s="264"/>
      <c r="C884" s="265"/>
      <c r="D884" s="266"/>
      <c r="E884" s="266"/>
      <c r="F884" s="266"/>
      <c r="G884" s="266"/>
      <c r="H884" s="267"/>
      <c r="I884" s="266"/>
      <c r="J884" s="266"/>
      <c r="K884" s="266"/>
      <c r="L884" s="268"/>
    </row>
    <row r="885" ht="15.75" customHeight="1">
      <c r="A885" s="263"/>
      <c r="B885" s="264"/>
      <c r="C885" s="265"/>
      <c r="D885" s="266"/>
      <c r="E885" s="266"/>
      <c r="F885" s="266"/>
      <c r="G885" s="266"/>
      <c r="H885" s="267"/>
      <c r="I885" s="266"/>
      <c r="J885" s="266"/>
      <c r="K885" s="266"/>
      <c r="L885" s="268"/>
    </row>
    <row r="886" ht="15.75" customHeight="1">
      <c r="A886" s="263"/>
      <c r="B886" s="264"/>
      <c r="C886" s="265"/>
      <c r="D886" s="266"/>
      <c r="E886" s="266"/>
      <c r="F886" s="266"/>
      <c r="G886" s="266"/>
      <c r="H886" s="267"/>
      <c r="I886" s="266"/>
      <c r="J886" s="266"/>
      <c r="K886" s="266"/>
      <c r="L886" s="268"/>
    </row>
    <row r="887" ht="15.75" customHeight="1">
      <c r="A887" s="263"/>
      <c r="B887" s="264"/>
      <c r="C887" s="265"/>
      <c r="D887" s="266"/>
      <c r="E887" s="266"/>
      <c r="F887" s="266"/>
      <c r="G887" s="266"/>
      <c r="H887" s="267"/>
      <c r="I887" s="266"/>
      <c r="J887" s="266"/>
      <c r="K887" s="266"/>
      <c r="L887" s="268"/>
    </row>
    <row r="888" ht="15.75" customHeight="1">
      <c r="A888" s="263"/>
      <c r="B888" s="264"/>
      <c r="C888" s="265"/>
      <c r="D888" s="266"/>
      <c r="E888" s="266"/>
      <c r="F888" s="266"/>
      <c r="G888" s="266"/>
      <c r="H888" s="267"/>
      <c r="I888" s="266"/>
      <c r="J888" s="266"/>
      <c r="K888" s="266"/>
      <c r="L888" s="268"/>
    </row>
    <row r="889" ht="15.75" customHeight="1">
      <c r="A889" s="263"/>
      <c r="B889" s="264"/>
      <c r="C889" s="265"/>
      <c r="D889" s="266"/>
      <c r="E889" s="266"/>
      <c r="F889" s="266"/>
      <c r="G889" s="266"/>
      <c r="H889" s="267"/>
      <c r="I889" s="266"/>
      <c r="J889" s="266"/>
      <c r="K889" s="266"/>
      <c r="L889" s="268"/>
    </row>
    <row r="890" ht="15.75" customHeight="1">
      <c r="A890" s="263"/>
      <c r="B890" s="264"/>
      <c r="C890" s="265"/>
      <c r="D890" s="266"/>
      <c r="E890" s="266"/>
      <c r="F890" s="266"/>
      <c r="G890" s="266"/>
      <c r="H890" s="267"/>
      <c r="I890" s="266"/>
      <c r="J890" s="266"/>
      <c r="K890" s="266"/>
      <c r="L890" s="268"/>
    </row>
    <row r="891" ht="15.75" customHeight="1">
      <c r="A891" s="263"/>
      <c r="B891" s="264"/>
      <c r="C891" s="265"/>
      <c r="D891" s="266"/>
      <c r="E891" s="266"/>
      <c r="F891" s="266"/>
      <c r="G891" s="266"/>
      <c r="H891" s="267"/>
      <c r="I891" s="266"/>
      <c r="J891" s="266"/>
      <c r="K891" s="266"/>
      <c r="L891" s="268"/>
    </row>
    <row r="892" ht="15.75" customHeight="1">
      <c r="A892" s="263"/>
      <c r="B892" s="264"/>
      <c r="C892" s="265"/>
      <c r="D892" s="266"/>
      <c r="E892" s="266"/>
      <c r="F892" s="266"/>
      <c r="G892" s="266"/>
      <c r="H892" s="267"/>
      <c r="I892" s="266"/>
      <c r="J892" s="266"/>
      <c r="K892" s="266"/>
      <c r="L892" s="268"/>
    </row>
    <row r="893" ht="15.75" customHeight="1">
      <c r="A893" s="263"/>
      <c r="B893" s="264"/>
      <c r="C893" s="265"/>
      <c r="D893" s="266"/>
      <c r="E893" s="266"/>
      <c r="F893" s="266"/>
      <c r="G893" s="266"/>
      <c r="H893" s="267"/>
      <c r="I893" s="266"/>
      <c r="J893" s="266"/>
      <c r="K893" s="266"/>
      <c r="L893" s="268"/>
    </row>
    <row r="894" ht="15.75" customHeight="1">
      <c r="A894" s="263"/>
      <c r="B894" s="264"/>
      <c r="C894" s="265"/>
      <c r="D894" s="266"/>
      <c r="E894" s="266"/>
      <c r="F894" s="266"/>
      <c r="G894" s="266"/>
      <c r="H894" s="267"/>
      <c r="I894" s="266"/>
      <c r="J894" s="266"/>
      <c r="K894" s="266"/>
      <c r="L894" s="268"/>
    </row>
    <row r="895" ht="15.75" customHeight="1">
      <c r="A895" s="263"/>
      <c r="B895" s="264"/>
      <c r="C895" s="265"/>
      <c r="D895" s="266"/>
      <c r="E895" s="266"/>
      <c r="F895" s="266"/>
      <c r="G895" s="266"/>
      <c r="H895" s="267"/>
      <c r="I895" s="266"/>
      <c r="J895" s="266"/>
      <c r="K895" s="266"/>
      <c r="L895" s="268"/>
    </row>
    <row r="896" ht="15.75" customHeight="1">
      <c r="A896" s="263"/>
      <c r="B896" s="264"/>
      <c r="C896" s="265"/>
      <c r="D896" s="266"/>
      <c r="E896" s="266"/>
      <c r="F896" s="266"/>
      <c r="G896" s="266"/>
      <c r="H896" s="267"/>
      <c r="I896" s="266"/>
      <c r="J896" s="266"/>
      <c r="K896" s="266"/>
      <c r="L896" s="268"/>
    </row>
    <row r="897" ht="15.75" customHeight="1">
      <c r="A897" s="263"/>
      <c r="B897" s="264"/>
      <c r="C897" s="265"/>
      <c r="D897" s="266"/>
      <c r="E897" s="266"/>
      <c r="F897" s="266"/>
      <c r="G897" s="266"/>
      <c r="H897" s="267"/>
      <c r="I897" s="266"/>
      <c r="J897" s="266"/>
      <c r="K897" s="266"/>
      <c r="L897" s="268"/>
    </row>
    <row r="898" ht="15.75" customHeight="1">
      <c r="A898" s="263"/>
      <c r="B898" s="264"/>
      <c r="C898" s="265"/>
      <c r="D898" s="266"/>
      <c r="E898" s="266"/>
      <c r="F898" s="266"/>
      <c r="G898" s="266"/>
      <c r="H898" s="267"/>
      <c r="I898" s="266"/>
      <c r="J898" s="266"/>
      <c r="K898" s="266"/>
      <c r="L898" s="268"/>
    </row>
    <row r="899" ht="15.75" customHeight="1">
      <c r="A899" s="263"/>
      <c r="B899" s="264"/>
      <c r="C899" s="265"/>
      <c r="D899" s="266"/>
      <c r="E899" s="266"/>
      <c r="F899" s="266"/>
      <c r="G899" s="266"/>
      <c r="H899" s="267"/>
      <c r="I899" s="266"/>
      <c r="J899" s="266"/>
      <c r="K899" s="266"/>
      <c r="L899" s="268"/>
    </row>
    <row r="900" ht="15.75" customHeight="1">
      <c r="A900" s="263"/>
      <c r="B900" s="264"/>
      <c r="C900" s="265"/>
      <c r="D900" s="266"/>
      <c r="E900" s="266"/>
      <c r="F900" s="266"/>
      <c r="G900" s="266"/>
      <c r="H900" s="267"/>
      <c r="I900" s="266"/>
      <c r="J900" s="266"/>
      <c r="K900" s="266"/>
      <c r="L900" s="268"/>
    </row>
    <row r="901" ht="15.75" customHeight="1">
      <c r="A901" s="263"/>
      <c r="B901" s="264"/>
      <c r="C901" s="265"/>
      <c r="D901" s="266"/>
      <c r="E901" s="266"/>
      <c r="F901" s="266"/>
      <c r="G901" s="266"/>
      <c r="H901" s="267"/>
      <c r="I901" s="266"/>
      <c r="J901" s="266"/>
      <c r="K901" s="266"/>
      <c r="L901" s="268"/>
    </row>
    <row r="902" ht="15.75" customHeight="1">
      <c r="A902" s="263"/>
      <c r="B902" s="264"/>
      <c r="C902" s="265"/>
      <c r="D902" s="266"/>
      <c r="E902" s="266"/>
      <c r="F902" s="266"/>
      <c r="G902" s="266"/>
      <c r="H902" s="267"/>
      <c r="I902" s="266"/>
      <c r="J902" s="266"/>
      <c r="K902" s="266"/>
      <c r="L902" s="268"/>
    </row>
    <row r="903" ht="15.75" customHeight="1">
      <c r="A903" s="263"/>
      <c r="B903" s="264"/>
      <c r="C903" s="265"/>
      <c r="D903" s="266"/>
      <c r="E903" s="266"/>
      <c r="F903" s="266"/>
      <c r="G903" s="266"/>
      <c r="H903" s="267"/>
      <c r="I903" s="266"/>
      <c r="J903" s="266"/>
      <c r="K903" s="266"/>
      <c r="L903" s="268"/>
    </row>
    <row r="904" ht="15.75" customHeight="1">
      <c r="A904" s="263"/>
      <c r="B904" s="264"/>
      <c r="C904" s="265"/>
      <c r="D904" s="266"/>
      <c r="E904" s="266"/>
      <c r="F904" s="266"/>
      <c r="G904" s="266"/>
      <c r="H904" s="267"/>
      <c r="I904" s="266"/>
      <c r="J904" s="266"/>
      <c r="K904" s="266"/>
      <c r="L904" s="268"/>
    </row>
    <row r="905" ht="15.75" customHeight="1">
      <c r="A905" s="263"/>
      <c r="B905" s="264"/>
      <c r="C905" s="265"/>
      <c r="D905" s="266"/>
      <c r="E905" s="266"/>
      <c r="F905" s="266"/>
      <c r="G905" s="266"/>
      <c r="H905" s="267"/>
      <c r="I905" s="266"/>
      <c r="J905" s="266"/>
      <c r="K905" s="266"/>
      <c r="L905" s="268"/>
    </row>
    <row r="906" ht="15.75" customHeight="1">
      <c r="A906" s="263"/>
      <c r="B906" s="264"/>
      <c r="C906" s="265"/>
      <c r="D906" s="266"/>
      <c r="E906" s="266"/>
      <c r="F906" s="266"/>
      <c r="G906" s="266"/>
      <c r="H906" s="267"/>
      <c r="I906" s="266"/>
      <c r="J906" s="266"/>
      <c r="K906" s="266"/>
      <c r="L906" s="268"/>
    </row>
    <row r="907" ht="15.75" customHeight="1">
      <c r="A907" s="263"/>
      <c r="B907" s="264"/>
      <c r="C907" s="265"/>
      <c r="D907" s="266"/>
      <c r="E907" s="266"/>
      <c r="F907" s="266"/>
      <c r="G907" s="266"/>
      <c r="H907" s="267"/>
      <c r="I907" s="266"/>
      <c r="J907" s="266"/>
      <c r="K907" s="266"/>
      <c r="L907" s="268"/>
    </row>
    <row r="908" ht="15.75" customHeight="1">
      <c r="A908" s="263"/>
      <c r="B908" s="264"/>
      <c r="C908" s="265"/>
      <c r="D908" s="266"/>
      <c r="E908" s="266"/>
      <c r="F908" s="266"/>
      <c r="G908" s="266"/>
      <c r="H908" s="267"/>
      <c r="I908" s="266"/>
      <c r="J908" s="266"/>
      <c r="K908" s="266"/>
      <c r="L908" s="268"/>
    </row>
    <row r="909" ht="15.75" customHeight="1">
      <c r="A909" s="263"/>
      <c r="B909" s="264"/>
      <c r="C909" s="265"/>
      <c r="D909" s="266"/>
      <c r="E909" s="266"/>
      <c r="F909" s="266"/>
      <c r="G909" s="266"/>
      <c r="H909" s="267"/>
      <c r="I909" s="266"/>
      <c r="J909" s="266"/>
      <c r="K909" s="266"/>
      <c r="L909" s="268"/>
    </row>
    <row r="910" ht="15.75" customHeight="1">
      <c r="A910" s="263"/>
      <c r="B910" s="264"/>
      <c r="C910" s="265"/>
      <c r="D910" s="266"/>
      <c r="E910" s="266"/>
      <c r="F910" s="266"/>
      <c r="G910" s="266"/>
      <c r="H910" s="267"/>
      <c r="I910" s="266"/>
      <c r="J910" s="266"/>
      <c r="K910" s="266"/>
      <c r="L910" s="268"/>
    </row>
    <row r="911" ht="15.75" customHeight="1">
      <c r="A911" s="263"/>
      <c r="B911" s="264"/>
      <c r="C911" s="265"/>
      <c r="D911" s="266"/>
      <c r="E911" s="266"/>
      <c r="F911" s="266"/>
      <c r="G911" s="266"/>
      <c r="H911" s="267"/>
      <c r="I911" s="266"/>
      <c r="J911" s="266"/>
      <c r="K911" s="266"/>
      <c r="L911" s="268"/>
    </row>
    <row r="912" ht="15.75" customHeight="1">
      <c r="A912" s="263"/>
      <c r="B912" s="264"/>
      <c r="C912" s="265"/>
      <c r="D912" s="266"/>
      <c r="E912" s="266"/>
      <c r="F912" s="266"/>
      <c r="G912" s="266"/>
      <c r="H912" s="267"/>
      <c r="I912" s="266"/>
      <c r="J912" s="266"/>
      <c r="K912" s="266"/>
      <c r="L912" s="268"/>
    </row>
    <row r="913" ht="15.75" customHeight="1">
      <c r="A913" s="263"/>
      <c r="B913" s="264"/>
      <c r="C913" s="265"/>
      <c r="D913" s="266"/>
      <c r="E913" s="266"/>
      <c r="F913" s="266"/>
      <c r="G913" s="266"/>
      <c r="H913" s="267"/>
      <c r="I913" s="266"/>
      <c r="J913" s="266"/>
      <c r="K913" s="266"/>
      <c r="L913" s="268"/>
    </row>
    <row r="914" ht="15.75" customHeight="1">
      <c r="A914" s="263"/>
      <c r="B914" s="264"/>
      <c r="C914" s="265"/>
      <c r="D914" s="266"/>
      <c r="E914" s="266"/>
      <c r="F914" s="266"/>
      <c r="G914" s="266"/>
      <c r="H914" s="267"/>
      <c r="I914" s="266"/>
      <c r="J914" s="266"/>
      <c r="K914" s="266"/>
      <c r="L914" s="268"/>
    </row>
    <row r="915" ht="15.75" customHeight="1">
      <c r="A915" s="263"/>
      <c r="B915" s="264"/>
      <c r="C915" s="265"/>
      <c r="D915" s="266"/>
      <c r="E915" s="266"/>
      <c r="F915" s="266"/>
      <c r="G915" s="266"/>
      <c r="H915" s="267"/>
      <c r="I915" s="266"/>
      <c r="J915" s="266"/>
      <c r="K915" s="266"/>
      <c r="L915" s="268"/>
    </row>
    <row r="916" ht="15.75" customHeight="1">
      <c r="A916" s="263"/>
      <c r="B916" s="264"/>
      <c r="C916" s="265"/>
      <c r="D916" s="266"/>
      <c r="E916" s="266"/>
      <c r="F916" s="266"/>
      <c r="G916" s="266"/>
      <c r="H916" s="267"/>
      <c r="I916" s="266"/>
      <c r="J916" s="266"/>
      <c r="K916" s="266"/>
      <c r="L916" s="268"/>
    </row>
    <row r="917" ht="15.75" customHeight="1">
      <c r="A917" s="263"/>
      <c r="B917" s="264"/>
      <c r="C917" s="265"/>
      <c r="D917" s="266"/>
      <c r="E917" s="266"/>
      <c r="F917" s="266"/>
      <c r="G917" s="266"/>
      <c r="H917" s="267"/>
      <c r="I917" s="266"/>
      <c r="J917" s="266"/>
      <c r="K917" s="266"/>
      <c r="L917" s="268"/>
    </row>
    <row r="918" ht="15.75" customHeight="1">
      <c r="A918" s="263"/>
      <c r="B918" s="264"/>
      <c r="C918" s="265"/>
      <c r="D918" s="266"/>
      <c r="E918" s="266"/>
      <c r="F918" s="266"/>
      <c r="G918" s="266"/>
      <c r="H918" s="267"/>
      <c r="I918" s="266"/>
      <c r="J918" s="266"/>
      <c r="K918" s="266"/>
      <c r="L918" s="268"/>
    </row>
    <row r="919" ht="15.75" customHeight="1">
      <c r="A919" s="263"/>
      <c r="B919" s="264"/>
      <c r="C919" s="265"/>
      <c r="D919" s="266"/>
      <c r="E919" s="266"/>
      <c r="F919" s="266"/>
      <c r="G919" s="266"/>
      <c r="H919" s="267"/>
      <c r="I919" s="266"/>
      <c r="J919" s="266"/>
      <c r="K919" s="266"/>
      <c r="L919" s="268"/>
    </row>
    <row r="920" ht="15.75" customHeight="1">
      <c r="A920" s="263"/>
      <c r="B920" s="264"/>
      <c r="C920" s="265"/>
      <c r="D920" s="266"/>
      <c r="E920" s="266"/>
      <c r="F920" s="266"/>
      <c r="G920" s="266"/>
      <c r="H920" s="267"/>
      <c r="I920" s="266"/>
      <c r="J920" s="266"/>
      <c r="K920" s="266"/>
      <c r="L920" s="268"/>
    </row>
    <row r="921" ht="15.75" customHeight="1">
      <c r="A921" s="263"/>
      <c r="B921" s="264"/>
      <c r="C921" s="265"/>
      <c r="D921" s="266"/>
      <c r="E921" s="266"/>
      <c r="F921" s="266"/>
      <c r="G921" s="266"/>
      <c r="H921" s="267"/>
      <c r="I921" s="266"/>
      <c r="J921" s="266"/>
      <c r="K921" s="266"/>
      <c r="L921" s="268"/>
    </row>
    <row r="922" ht="15.75" customHeight="1">
      <c r="A922" s="263"/>
      <c r="B922" s="264"/>
      <c r="C922" s="265"/>
      <c r="D922" s="266"/>
      <c r="E922" s="266"/>
      <c r="F922" s="266"/>
      <c r="G922" s="266"/>
      <c r="H922" s="267"/>
      <c r="I922" s="266"/>
      <c r="J922" s="266"/>
      <c r="K922" s="266"/>
      <c r="L922" s="268"/>
    </row>
    <row r="923" ht="15.75" customHeight="1">
      <c r="A923" s="263"/>
      <c r="B923" s="264"/>
      <c r="C923" s="265"/>
      <c r="D923" s="266"/>
      <c r="E923" s="266"/>
      <c r="F923" s="266"/>
      <c r="G923" s="266"/>
      <c r="H923" s="267"/>
      <c r="I923" s="266"/>
      <c r="J923" s="266"/>
      <c r="K923" s="266"/>
      <c r="L923" s="268"/>
    </row>
    <row r="924" ht="15.75" customHeight="1">
      <c r="A924" s="263"/>
      <c r="B924" s="264"/>
      <c r="C924" s="265"/>
      <c r="D924" s="266"/>
      <c r="E924" s="266"/>
      <c r="F924" s="266"/>
      <c r="G924" s="266"/>
      <c r="H924" s="267"/>
      <c r="I924" s="266"/>
      <c r="J924" s="266"/>
      <c r="K924" s="266"/>
      <c r="L924" s="268"/>
    </row>
    <row r="925" ht="15.75" customHeight="1">
      <c r="A925" s="263"/>
      <c r="B925" s="264"/>
      <c r="C925" s="265"/>
      <c r="D925" s="266"/>
      <c r="E925" s="266"/>
      <c r="F925" s="266"/>
      <c r="G925" s="266"/>
      <c r="H925" s="267"/>
      <c r="I925" s="266"/>
      <c r="J925" s="266"/>
      <c r="K925" s="266"/>
      <c r="L925" s="268"/>
    </row>
    <row r="926" ht="15.75" customHeight="1">
      <c r="A926" s="263"/>
      <c r="B926" s="264"/>
      <c r="C926" s="265"/>
      <c r="D926" s="266"/>
      <c r="E926" s="266"/>
      <c r="F926" s="266"/>
      <c r="G926" s="266"/>
      <c r="H926" s="267"/>
      <c r="I926" s="266"/>
      <c r="J926" s="266"/>
      <c r="K926" s="266"/>
      <c r="L926" s="268"/>
    </row>
    <row r="927" ht="15.75" customHeight="1">
      <c r="A927" s="263"/>
      <c r="B927" s="264"/>
      <c r="C927" s="265"/>
      <c r="D927" s="266"/>
      <c r="E927" s="266"/>
      <c r="F927" s="266"/>
      <c r="G927" s="266"/>
      <c r="H927" s="267"/>
      <c r="I927" s="266"/>
      <c r="J927" s="266"/>
      <c r="K927" s="266"/>
      <c r="L927" s="268"/>
    </row>
    <row r="928" ht="15.75" customHeight="1">
      <c r="A928" s="263"/>
      <c r="B928" s="264"/>
      <c r="C928" s="265"/>
      <c r="D928" s="266"/>
      <c r="E928" s="266"/>
      <c r="F928" s="266"/>
      <c r="G928" s="266"/>
      <c r="H928" s="267"/>
      <c r="I928" s="266"/>
      <c r="J928" s="266"/>
      <c r="K928" s="266"/>
      <c r="L928" s="268"/>
    </row>
    <row r="929" ht="15.75" customHeight="1">
      <c r="A929" s="263"/>
      <c r="B929" s="264"/>
      <c r="C929" s="265"/>
      <c r="D929" s="266"/>
      <c r="E929" s="266"/>
      <c r="F929" s="266"/>
      <c r="G929" s="266"/>
      <c r="H929" s="267"/>
      <c r="I929" s="266"/>
      <c r="J929" s="266"/>
      <c r="K929" s="266"/>
      <c r="L929" s="268"/>
    </row>
    <row r="930" ht="15.75" customHeight="1">
      <c r="A930" s="263"/>
      <c r="B930" s="264"/>
      <c r="C930" s="265"/>
      <c r="D930" s="266"/>
      <c r="E930" s="266"/>
      <c r="F930" s="266"/>
      <c r="G930" s="266"/>
      <c r="H930" s="267"/>
      <c r="I930" s="266"/>
      <c r="J930" s="266"/>
      <c r="K930" s="266"/>
      <c r="L930" s="268"/>
    </row>
    <row r="931" ht="15.75" customHeight="1">
      <c r="A931" s="263"/>
      <c r="B931" s="264"/>
      <c r="C931" s="265"/>
      <c r="D931" s="266"/>
      <c r="E931" s="266"/>
      <c r="F931" s="266"/>
      <c r="G931" s="266"/>
      <c r="H931" s="267"/>
      <c r="I931" s="266"/>
      <c r="J931" s="266"/>
      <c r="K931" s="266"/>
      <c r="L931" s="268"/>
    </row>
    <row r="932" ht="15.75" customHeight="1">
      <c r="A932" s="263"/>
      <c r="B932" s="264"/>
      <c r="C932" s="265"/>
      <c r="D932" s="266"/>
      <c r="E932" s="266"/>
      <c r="F932" s="266"/>
      <c r="G932" s="266"/>
      <c r="H932" s="267"/>
      <c r="I932" s="266"/>
      <c r="J932" s="266"/>
      <c r="K932" s="266"/>
      <c r="L932" s="268"/>
    </row>
    <row r="933" ht="15.75" customHeight="1">
      <c r="A933" s="263"/>
      <c r="B933" s="264"/>
      <c r="C933" s="265"/>
      <c r="D933" s="266"/>
      <c r="E933" s="266"/>
      <c r="F933" s="266"/>
      <c r="G933" s="266"/>
      <c r="H933" s="267"/>
      <c r="I933" s="266"/>
      <c r="J933" s="266"/>
      <c r="K933" s="266"/>
      <c r="L933" s="268"/>
    </row>
    <row r="934" ht="15.75" customHeight="1">
      <c r="A934" s="263"/>
      <c r="B934" s="264"/>
      <c r="C934" s="265"/>
      <c r="D934" s="266"/>
      <c r="E934" s="266"/>
      <c r="F934" s="266"/>
      <c r="G934" s="266"/>
      <c r="H934" s="267"/>
      <c r="I934" s="266"/>
      <c r="J934" s="266"/>
      <c r="K934" s="266"/>
      <c r="L934" s="268"/>
    </row>
    <row r="935" ht="15.75" customHeight="1">
      <c r="A935" s="263"/>
      <c r="B935" s="264"/>
      <c r="C935" s="265"/>
      <c r="D935" s="266"/>
      <c r="E935" s="266"/>
      <c r="F935" s="266"/>
      <c r="G935" s="266"/>
      <c r="H935" s="267"/>
      <c r="I935" s="266"/>
      <c r="J935" s="266"/>
      <c r="K935" s="266"/>
      <c r="L935" s="268"/>
    </row>
    <row r="936" ht="15.75" customHeight="1">
      <c r="A936" s="263"/>
      <c r="B936" s="264"/>
      <c r="C936" s="265"/>
      <c r="D936" s="266"/>
      <c r="E936" s="266"/>
      <c r="F936" s="266"/>
      <c r="G936" s="266"/>
      <c r="H936" s="267"/>
      <c r="I936" s="266"/>
      <c r="J936" s="266"/>
      <c r="K936" s="266"/>
      <c r="L936" s="268"/>
    </row>
    <row r="937" ht="15.75" customHeight="1">
      <c r="A937" s="263"/>
      <c r="B937" s="264"/>
      <c r="C937" s="265"/>
      <c r="D937" s="266"/>
      <c r="E937" s="266"/>
      <c r="F937" s="266"/>
      <c r="G937" s="266"/>
      <c r="H937" s="267"/>
      <c r="I937" s="266"/>
      <c r="J937" s="266"/>
      <c r="K937" s="266"/>
      <c r="L937" s="268"/>
    </row>
    <row r="938" ht="15.75" customHeight="1">
      <c r="A938" s="263"/>
      <c r="B938" s="264"/>
      <c r="C938" s="265"/>
      <c r="D938" s="266"/>
      <c r="E938" s="266"/>
      <c r="F938" s="266"/>
      <c r="G938" s="266"/>
      <c r="H938" s="267"/>
      <c r="I938" s="266"/>
      <c r="J938" s="266"/>
      <c r="K938" s="266"/>
      <c r="L938" s="268"/>
    </row>
    <row r="939" ht="15.75" customHeight="1">
      <c r="A939" s="263"/>
      <c r="B939" s="264"/>
      <c r="C939" s="265"/>
      <c r="D939" s="266"/>
      <c r="E939" s="266"/>
      <c r="F939" s="266"/>
      <c r="G939" s="266"/>
      <c r="H939" s="267"/>
      <c r="I939" s="266"/>
      <c r="J939" s="266"/>
      <c r="K939" s="266"/>
      <c r="L939" s="268"/>
    </row>
    <row r="940" ht="15.75" customHeight="1">
      <c r="A940" s="263"/>
      <c r="B940" s="264"/>
      <c r="C940" s="265"/>
      <c r="D940" s="266"/>
      <c r="E940" s="266"/>
      <c r="F940" s="266"/>
      <c r="G940" s="266"/>
      <c r="H940" s="267"/>
      <c r="I940" s="266"/>
      <c r="J940" s="266"/>
      <c r="K940" s="266"/>
      <c r="L940" s="268"/>
    </row>
    <row r="941" ht="15.75" customHeight="1">
      <c r="A941" s="263"/>
      <c r="B941" s="264"/>
      <c r="C941" s="265"/>
      <c r="D941" s="266"/>
      <c r="E941" s="266"/>
      <c r="F941" s="266"/>
      <c r="G941" s="266"/>
      <c r="H941" s="267"/>
      <c r="I941" s="266"/>
      <c r="J941" s="266"/>
      <c r="K941" s="266"/>
      <c r="L941" s="268"/>
    </row>
    <row r="942" ht="15.75" customHeight="1">
      <c r="A942" s="263"/>
      <c r="B942" s="264"/>
      <c r="C942" s="265"/>
      <c r="D942" s="266"/>
      <c r="E942" s="266"/>
      <c r="F942" s="266"/>
      <c r="G942" s="266"/>
      <c r="H942" s="267"/>
      <c r="I942" s="266"/>
      <c r="J942" s="266"/>
      <c r="K942" s="266"/>
      <c r="L942" s="268"/>
    </row>
    <row r="943" ht="15.75" customHeight="1">
      <c r="A943" s="263"/>
      <c r="B943" s="264"/>
      <c r="C943" s="265"/>
      <c r="D943" s="266"/>
      <c r="E943" s="266"/>
      <c r="F943" s="266"/>
      <c r="G943" s="266"/>
      <c r="H943" s="267"/>
      <c r="I943" s="266"/>
      <c r="J943" s="266"/>
      <c r="K943" s="266"/>
      <c r="L943" s="268"/>
    </row>
    <row r="944" ht="15.75" customHeight="1">
      <c r="A944" s="263"/>
      <c r="B944" s="264"/>
      <c r="C944" s="265"/>
      <c r="D944" s="266"/>
      <c r="E944" s="266"/>
      <c r="F944" s="266"/>
      <c r="G944" s="266"/>
      <c r="H944" s="267"/>
      <c r="I944" s="266"/>
      <c r="J944" s="266"/>
      <c r="K944" s="266"/>
      <c r="L944" s="268"/>
    </row>
    <row r="945" ht="15.75" customHeight="1">
      <c r="A945" s="263"/>
      <c r="B945" s="264"/>
      <c r="C945" s="265"/>
      <c r="D945" s="266"/>
      <c r="E945" s="266"/>
      <c r="F945" s="266"/>
      <c r="G945" s="266"/>
      <c r="H945" s="267"/>
      <c r="I945" s="266"/>
      <c r="J945" s="266"/>
      <c r="K945" s="266"/>
      <c r="L945" s="268"/>
    </row>
    <row r="946" ht="15.75" customHeight="1">
      <c r="A946" s="263"/>
      <c r="B946" s="264"/>
      <c r="C946" s="265"/>
      <c r="D946" s="266"/>
      <c r="E946" s="266"/>
      <c r="F946" s="266"/>
      <c r="G946" s="266"/>
      <c r="H946" s="267"/>
      <c r="I946" s="266"/>
      <c r="J946" s="266"/>
      <c r="K946" s="266"/>
      <c r="L946" s="268"/>
    </row>
    <row r="947" ht="15.75" customHeight="1">
      <c r="A947" s="263"/>
      <c r="B947" s="264"/>
      <c r="C947" s="265"/>
      <c r="D947" s="266"/>
      <c r="E947" s="266"/>
      <c r="F947" s="266"/>
      <c r="G947" s="266"/>
      <c r="H947" s="267"/>
      <c r="I947" s="266"/>
      <c r="J947" s="266"/>
      <c r="K947" s="266"/>
      <c r="L947" s="268"/>
    </row>
    <row r="948" ht="15.75" customHeight="1">
      <c r="A948" s="263"/>
      <c r="B948" s="264"/>
      <c r="C948" s="265"/>
      <c r="D948" s="266"/>
      <c r="E948" s="266"/>
      <c r="F948" s="266"/>
      <c r="G948" s="266"/>
      <c r="H948" s="267"/>
      <c r="I948" s="266"/>
      <c r="J948" s="266"/>
      <c r="K948" s="266"/>
      <c r="L948" s="268"/>
    </row>
    <row r="949" ht="15.75" customHeight="1">
      <c r="A949" s="263"/>
      <c r="B949" s="264"/>
      <c r="C949" s="265"/>
      <c r="D949" s="266"/>
      <c r="E949" s="266"/>
      <c r="F949" s="266"/>
      <c r="G949" s="266"/>
      <c r="H949" s="267"/>
      <c r="I949" s="266"/>
      <c r="J949" s="266"/>
      <c r="K949" s="266"/>
      <c r="L949" s="268"/>
    </row>
    <row r="950" ht="15.75" customHeight="1">
      <c r="A950" s="263"/>
      <c r="B950" s="264"/>
      <c r="C950" s="265"/>
      <c r="D950" s="266"/>
      <c r="E950" s="266"/>
      <c r="F950" s="266"/>
      <c r="G950" s="266"/>
      <c r="H950" s="267"/>
      <c r="I950" s="266"/>
      <c r="J950" s="266"/>
      <c r="K950" s="266"/>
      <c r="L950" s="268"/>
    </row>
    <row r="951" ht="15.75" customHeight="1">
      <c r="A951" s="263"/>
      <c r="B951" s="264"/>
      <c r="C951" s="265"/>
      <c r="D951" s="266"/>
      <c r="E951" s="266"/>
      <c r="F951" s="266"/>
      <c r="G951" s="266"/>
      <c r="H951" s="267"/>
      <c r="I951" s="266"/>
      <c r="J951" s="266"/>
      <c r="K951" s="266"/>
      <c r="L951" s="268"/>
    </row>
    <row r="952" ht="15.75" customHeight="1">
      <c r="A952" s="263"/>
      <c r="B952" s="264"/>
      <c r="C952" s="265"/>
      <c r="D952" s="266"/>
      <c r="E952" s="266"/>
      <c r="F952" s="266"/>
      <c r="G952" s="266"/>
      <c r="H952" s="267"/>
      <c r="I952" s="266"/>
      <c r="J952" s="266"/>
      <c r="K952" s="266"/>
      <c r="L952" s="268"/>
    </row>
    <row r="953" ht="15.75" customHeight="1">
      <c r="A953" s="263"/>
      <c r="B953" s="264"/>
      <c r="C953" s="265"/>
      <c r="D953" s="266"/>
      <c r="E953" s="266"/>
      <c r="F953" s="266"/>
      <c r="G953" s="266"/>
      <c r="H953" s="267"/>
      <c r="I953" s="266"/>
      <c r="J953" s="266"/>
      <c r="K953" s="266"/>
      <c r="L953" s="268"/>
    </row>
    <row r="954" ht="15.75" customHeight="1">
      <c r="A954" s="263"/>
      <c r="B954" s="264"/>
      <c r="C954" s="265"/>
      <c r="D954" s="266"/>
      <c r="E954" s="266"/>
      <c r="F954" s="266"/>
      <c r="G954" s="266"/>
      <c r="H954" s="267"/>
      <c r="I954" s="266"/>
      <c r="J954" s="266"/>
      <c r="K954" s="266"/>
      <c r="L954" s="268"/>
    </row>
    <row r="955" ht="15.75" customHeight="1">
      <c r="A955" s="263"/>
      <c r="B955" s="264"/>
      <c r="C955" s="265"/>
      <c r="D955" s="266"/>
      <c r="E955" s="266"/>
      <c r="F955" s="266"/>
      <c r="G955" s="266"/>
      <c r="H955" s="267"/>
      <c r="I955" s="266"/>
      <c r="J955" s="266"/>
      <c r="K955" s="266"/>
      <c r="L955" s="268"/>
    </row>
    <row r="956" ht="15.75" customHeight="1">
      <c r="A956" s="263"/>
      <c r="B956" s="264"/>
      <c r="C956" s="265"/>
      <c r="D956" s="266"/>
      <c r="E956" s="266"/>
      <c r="F956" s="266"/>
      <c r="G956" s="266"/>
      <c r="H956" s="267"/>
      <c r="I956" s="266"/>
      <c r="J956" s="266"/>
      <c r="K956" s="266"/>
      <c r="L956" s="268"/>
    </row>
    <row r="957" ht="15.75" customHeight="1">
      <c r="A957" s="263"/>
      <c r="B957" s="264"/>
      <c r="C957" s="265"/>
      <c r="D957" s="266"/>
      <c r="E957" s="266"/>
      <c r="F957" s="266"/>
      <c r="G957" s="266"/>
      <c r="H957" s="267"/>
      <c r="I957" s="266"/>
      <c r="J957" s="266"/>
      <c r="K957" s="266"/>
      <c r="L957" s="268"/>
    </row>
    <row r="958" ht="15.75" customHeight="1">
      <c r="A958" s="263"/>
      <c r="B958" s="264"/>
      <c r="C958" s="265"/>
      <c r="D958" s="266"/>
      <c r="E958" s="266"/>
      <c r="F958" s="266"/>
      <c r="G958" s="266"/>
      <c r="H958" s="267"/>
      <c r="I958" s="266"/>
      <c r="J958" s="266"/>
      <c r="K958" s="266"/>
      <c r="L958" s="268"/>
    </row>
    <row r="959" ht="15.75" customHeight="1">
      <c r="A959" s="263"/>
      <c r="B959" s="264"/>
      <c r="C959" s="265"/>
      <c r="D959" s="266"/>
      <c r="E959" s="266"/>
      <c r="F959" s="266"/>
      <c r="G959" s="266"/>
      <c r="H959" s="267"/>
      <c r="I959" s="266"/>
      <c r="J959" s="266"/>
      <c r="K959" s="266"/>
      <c r="L959" s="268"/>
    </row>
    <row r="960" ht="15.75" customHeight="1">
      <c r="A960" s="263"/>
      <c r="B960" s="264"/>
      <c r="C960" s="265"/>
      <c r="D960" s="266"/>
      <c r="E960" s="266"/>
      <c r="F960" s="266"/>
      <c r="G960" s="266"/>
      <c r="H960" s="267"/>
      <c r="I960" s="266"/>
      <c r="J960" s="266"/>
      <c r="K960" s="266"/>
      <c r="L960" s="268"/>
    </row>
    <row r="961" ht="15.75" customHeight="1">
      <c r="A961" s="263"/>
      <c r="B961" s="264"/>
      <c r="C961" s="265"/>
      <c r="D961" s="266"/>
      <c r="E961" s="266"/>
      <c r="F961" s="266"/>
      <c r="G961" s="266"/>
      <c r="H961" s="267"/>
      <c r="I961" s="266"/>
      <c r="J961" s="266"/>
      <c r="K961" s="266"/>
      <c r="L961" s="268"/>
    </row>
    <row r="962" ht="15.75" customHeight="1">
      <c r="A962" s="263"/>
      <c r="B962" s="264"/>
      <c r="C962" s="265"/>
      <c r="D962" s="266"/>
      <c r="E962" s="266"/>
      <c r="F962" s="266"/>
      <c r="G962" s="266"/>
      <c r="H962" s="267"/>
      <c r="I962" s="266"/>
      <c r="J962" s="266"/>
      <c r="K962" s="266"/>
      <c r="L962" s="268"/>
    </row>
    <row r="963" ht="15.75" customHeight="1">
      <c r="A963" s="263"/>
      <c r="B963" s="264"/>
      <c r="C963" s="265"/>
      <c r="D963" s="266"/>
      <c r="E963" s="266"/>
      <c r="F963" s="266"/>
      <c r="G963" s="266"/>
      <c r="H963" s="267"/>
      <c r="I963" s="266"/>
      <c r="J963" s="266"/>
      <c r="K963" s="266"/>
      <c r="L963" s="268"/>
    </row>
    <row r="964" ht="15.75" customHeight="1">
      <c r="A964" s="263"/>
      <c r="B964" s="264"/>
      <c r="C964" s="265"/>
      <c r="D964" s="266"/>
      <c r="E964" s="266"/>
      <c r="F964" s="266"/>
      <c r="G964" s="266"/>
      <c r="H964" s="267"/>
      <c r="I964" s="266"/>
      <c r="J964" s="266"/>
      <c r="K964" s="266"/>
      <c r="L964" s="268"/>
    </row>
    <row r="965" ht="15.75" customHeight="1">
      <c r="A965" s="263"/>
      <c r="B965" s="264"/>
      <c r="C965" s="265"/>
      <c r="D965" s="266"/>
      <c r="E965" s="266"/>
      <c r="F965" s="266"/>
      <c r="G965" s="266"/>
      <c r="H965" s="267"/>
      <c r="I965" s="266"/>
      <c r="J965" s="266"/>
      <c r="K965" s="266"/>
      <c r="L965" s="268"/>
    </row>
    <row r="966" ht="15.75" customHeight="1">
      <c r="A966" s="263"/>
      <c r="B966" s="264"/>
      <c r="C966" s="265"/>
      <c r="D966" s="266"/>
      <c r="E966" s="266"/>
      <c r="F966" s="266"/>
      <c r="G966" s="266"/>
      <c r="H966" s="267"/>
      <c r="I966" s="266"/>
      <c r="J966" s="266"/>
      <c r="K966" s="266"/>
      <c r="L966" s="268"/>
    </row>
    <row r="967" ht="15.75" customHeight="1">
      <c r="A967" s="263"/>
      <c r="B967" s="264"/>
      <c r="C967" s="265"/>
      <c r="D967" s="266"/>
      <c r="E967" s="266"/>
      <c r="F967" s="266"/>
      <c r="G967" s="266"/>
      <c r="H967" s="267"/>
      <c r="I967" s="266"/>
      <c r="J967" s="266"/>
      <c r="K967" s="266"/>
      <c r="L967" s="268"/>
    </row>
    <row r="968" ht="15.75" customHeight="1">
      <c r="A968" s="263"/>
      <c r="B968" s="264"/>
      <c r="C968" s="265"/>
      <c r="D968" s="266"/>
      <c r="E968" s="266"/>
      <c r="F968" s="266"/>
      <c r="G968" s="266"/>
      <c r="H968" s="267"/>
      <c r="I968" s="266"/>
      <c r="J968" s="266"/>
      <c r="K968" s="266"/>
      <c r="L968" s="268"/>
    </row>
    <row r="969" ht="15.75" customHeight="1">
      <c r="A969" s="263"/>
      <c r="B969" s="264"/>
      <c r="C969" s="265"/>
      <c r="D969" s="266"/>
      <c r="E969" s="266"/>
      <c r="F969" s="266"/>
      <c r="G969" s="266"/>
      <c r="H969" s="267"/>
      <c r="I969" s="266"/>
      <c r="J969" s="266"/>
      <c r="K969" s="266"/>
      <c r="L969" s="268"/>
    </row>
    <row r="970" ht="15.75" customHeight="1">
      <c r="A970" s="263"/>
      <c r="B970" s="264"/>
      <c r="C970" s="265"/>
      <c r="D970" s="266"/>
      <c r="E970" s="266"/>
      <c r="F970" s="266"/>
      <c r="G970" s="266"/>
      <c r="H970" s="267"/>
      <c r="I970" s="266"/>
      <c r="J970" s="266"/>
      <c r="K970" s="266"/>
      <c r="L970" s="268"/>
    </row>
    <row r="971" ht="15.75" customHeight="1">
      <c r="A971" s="263"/>
      <c r="B971" s="264"/>
      <c r="C971" s="265"/>
      <c r="D971" s="266"/>
      <c r="E971" s="266"/>
      <c r="F971" s="266"/>
      <c r="G971" s="266"/>
      <c r="H971" s="267"/>
      <c r="I971" s="266"/>
      <c r="J971" s="266"/>
      <c r="K971" s="266"/>
      <c r="L971" s="268"/>
    </row>
    <row r="972" ht="15.75" customHeight="1">
      <c r="A972" s="263"/>
      <c r="B972" s="264"/>
      <c r="C972" s="265"/>
      <c r="D972" s="266"/>
      <c r="E972" s="266"/>
      <c r="F972" s="266"/>
      <c r="G972" s="266"/>
      <c r="H972" s="267"/>
      <c r="I972" s="266"/>
      <c r="J972" s="266"/>
      <c r="K972" s="266"/>
      <c r="L972" s="268"/>
    </row>
    <row r="973" ht="15.75" customHeight="1">
      <c r="A973" s="263"/>
      <c r="B973" s="264"/>
      <c r="C973" s="265"/>
      <c r="D973" s="266"/>
      <c r="E973" s="266"/>
      <c r="F973" s="266"/>
      <c r="G973" s="266"/>
      <c r="H973" s="267"/>
      <c r="I973" s="266"/>
      <c r="J973" s="266"/>
      <c r="K973" s="266"/>
      <c r="L973" s="268"/>
    </row>
    <row r="974" ht="15.75" customHeight="1">
      <c r="A974" s="263"/>
      <c r="B974" s="264"/>
      <c r="C974" s="265"/>
      <c r="D974" s="266"/>
      <c r="E974" s="266"/>
      <c r="F974" s="266"/>
      <c r="G974" s="266"/>
      <c r="H974" s="267"/>
      <c r="I974" s="266"/>
      <c r="J974" s="266"/>
      <c r="K974" s="266"/>
      <c r="L974" s="268"/>
    </row>
    <row r="975" ht="15.75" customHeight="1">
      <c r="A975" s="263"/>
      <c r="B975" s="264"/>
      <c r="C975" s="265"/>
      <c r="D975" s="266"/>
      <c r="E975" s="266"/>
      <c r="F975" s="266"/>
      <c r="G975" s="266"/>
      <c r="H975" s="267"/>
      <c r="I975" s="266"/>
      <c r="J975" s="266"/>
      <c r="K975" s="266"/>
      <c r="L975" s="268"/>
    </row>
    <row r="976" ht="15.75" customHeight="1">
      <c r="A976" s="263"/>
      <c r="B976" s="264"/>
      <c r="C976" s="265"/>
      <c r="D976" s="266"/>
      <c r="E976" s="266"/>
      <c r="F976" s="266"/>
      <c r="G976" s="266"/>
      <c r="H976" s="267"/>
      <c r="I976" s="266"/>
      <c r="J976" s="266"/>
      <c r="K976" s="266"/>
      <c r="L976" s="268"/>
    </row>
    <row r="977" ht="15.75" customHeight="1">
      <c r="A977" s="263"/>
      <c r="B977" s="264"/>
      <c r="C977" s="265"/>
      <c r="D977" s="266"/>
      <c r="E977" s="266"/>
      <c r="F977" s="266"/>
      <c r="G977" s="266"/>
      <c r="H977" s="267"/>
      <c r="I977" s="266"/>
      <c r="J977" s="266"/>
      <c r="K977" s="266"/>
      <c r="L977" s="268"/>
    </row>
    <row r="978" ht="15.75" customHeight="1">
      <c r="A978" s="263"/>
      <c r="B978" s="264"/>
      <c r="C978" s="265"/>
      <c r="D978" s="266"/>
      <c r="E978" s="266"/>
      <c r="F978" s="266"/>
      <c r="G978" s="266"/>
      <c r="H978" s="267"/>
      <c r="I978" s="266"/>
      <c r="J978" s="266"/>
      <c r="K978" s="266"/>
      <c r="L978" s="268"/>
    </row>
    <row r="979" ht="15.75" customHeight="1">
      <c r="A979" s="263"/>
      <c r="B979" s="264"/>
      <c r="C979" s="265"/>
      <c r="D979" s="266"/>
      <c r="E979" s="266"/>
      <c r="F979" s="266"/>
      <c r="G979" s="266"/>
      <c r="H979" s="267"/>
      <c r="I979" s="266"/>
      <c r="J979" s="266"/>
      <c r="K979" s="266"/>
      <c r="L979" s="268"/>
    </row>
    <row r="980" ht="15.75" customHeight="1">
      <c r="A980" s="263"/>
      <c r="B980" s="264"/>
      <c r="C980" s="265"/>
      <c r="D980" s="266"/>
      <c r="E980" s="266"/>
      <c r="F980" s="266"/>
      <c r="G980" s="266"/>
      <c r="H980" s="267"/>
      <c r="I980" s="266"/>
      <c r="J980" s="266"/>
      <c r="K980" s="266"/>
      <c r="L980" s="268"/>
    </row>
    <row r="981" ht="15.75" customHeight="1">
      <c r="A981" s="263"/>
      <c r="B981" s="264"/>
      <c r="C981" s="265"/>
      <c r="D981" s="266"/>
      <c r="E981" s="266"/>
      <c r="F981" s="266"/>
      <c r="G981" s="266"/>
      <c r="H981" s="267"/>
      <c r="I981" s="266"/>
      <c r="J981" s="266"/>
      <c r="K981" s="266"/>
      <c r="L981" s="268"/>
    </row>
    <row r="982" ht="15.75" customHeight="1">
      <c r="A982" s="263"/>
      <c r="B982" s="264"/>
      <c r="C982" s="265"/>
      <c r="D982" s="266"/>
      <c r="E982" s="266"/>
      <c r="F982" s="266"/>
      <c r="G982" s="266"/>
      <c r="H982" s="267"/>
      <c r="I982" s="266"/>
      <c r="J982" s="266"/>
      <c r="K982" s="266"/>
      <c r="L982" s="268"/>
    </row>
    <row r="983" ht="15.75" customHeight="1">
      <c r="A983" s="263"/>
      <c r="B983" s="264"/>
      <c r="C983" s="265"/>
      <c r="D983" s="266"/>
      <c r="E983" s="266"/>
      <c r="F983" s="266"/>
      <c r="G983" s="266"/>
      <c r="H983" s="267"/>
      <c r="I983" s="266"/>
      <c r="J983" s="266"/>
      <c r="K983" s="266"/>
      <c r="L983" s="268"/>
    </row>
    <row r="984" ht="15.75" customHeight="1">
      <c r="A984" s="263"/>
      <c r="B984" s="264"/>
      <c r="C984" s="265"/>
      <c r="D984" s="266"/>
      <c r="E984" s="266"/>
      <c r="F984" s="266"/>
      <c r="G984" s="266"/>
      <c r="H984" s="267"/>
      <c r="I984" s="266"/>
      <c r="J984" s="266"/>
      <c r="K984" s="266"/>
      <c r="L984" s="268"/>
    </row>
    <row r="985" ht="15.75" customHeight="1">
      <c r="A985" s="263"/>
      <c r="B985" s="264"/>
      <c r="C985" s="265"/>
      <c r="D985" s="266"/>
      <c r="E985" s="266"/>
      <c r="F985" s="266"/>
      <c r="G985" s="266"/>
      <c r="H985" s="267"/>
      <c r="I985" s="266"/>
      <c r="J985" s="266"/>
      <c r="K985" s="266"/>
      <c r="L985" s="268"/>
    </row>
    <row r="986" ht="15.75" customHeight="1">
      <c r="A986" s="263"/>
      <c r="B986" s="264"/>
      <c r="C986" s="265"/>
      <c r="D986" s="266"/>
      <c r="E986" s="266"/>
      <c r="F986" s="266"/>
      <c r="G986" s="266"/>
      <c r="H986" s="267"/>
      <c r="I986" s="266"/>
      <c r="J986" s="266"/>
      <c r="K986" s="266"/>
      <c r="L986" s="268"/>
    </row>
    <row r="987" ht="15.75" customHeight="1">
      <c r="A987" s="263"/>
      <c r="B987" s="264"/>
      <c r="C987" s="265"/>
      <c r="D987" s="266"/>
      <c r="E987" s="266"/>
      <c r="F987" s="266"/>
      <c r="G987" s="266"/>
      <c r="H987" s="267"/>
      <c r="I987" s="266"/>
      <c r="J987" s="266"/>
      <c r="K987" s="266"/>
      <c r="L987" s="268"/>
    </row>
    <row r="988" ht="15.75" customHeight="1">
      <c r="A988" s="263"/>
      <c r="B988" s="264"/>
      <c r="C988" s="265"/>
      <c r="D988" s="266"/>
      <c r="E988" s="266"/>
      <c r="F988" s="266"/>
      <c r="G988" s="266"/>
      <c r="H988" s="267"/>
      <c r="I988" s="266"/>
      <c r="J988" s="266"/>
      <c r="K988" s="266"/>
      <c r="L988" s="268"/>
    </row>
    <row r="989" ht="15.75" customHeight="1">
      <c r="A989" s="263"/>
      <c r="B989" s="264"/>
      <c r="C989" s="265"/>
      <c r="D989" s="266"/>
      <c r="E989" s="266"/>
      <c r="F989" s="266"/>
      <c r="G989" s="266"/>
      <c r="H989" s="267"/>
      <c r="I989" s="266"/>
      <c r="J989" s="266"/>
      <c r="K989" s="266"/>
      <c r="L989" s="268"/>
    </row>
    <row r="990" ht="15.75" customHeight="1">
      <c r="A990" s="263"/>
      <c r="B990" s="264"/>
      <c r="C990" s="265"/>
      <c r="D990" s="266"/>
      <c r="E990" s="266"/>
      <c r="F990" s="266"/>
      <c r="G990" s="266"/>
      <c r="H990" s="267"/>
      <c r="I990" s="266"/>
      <c r="J990" s="266"/>
      <c r="K990" s="266"/>
      <c r="L990" s="268"/>
    </row>
    <row r="991" ht="15.75" customHeight="1">
      <c r="A991" s="263"/>
      <c r="B991" s="264"/>
      <c r="C991" s="265"/>
      <c r="D991" s="266"/>
      <c r="E991" s="266"/>
      <c r="F991" s="266"/>
      <c r="G991" s="266"/>
      <c r="H991" s="267"/>
      <c r="I991" s="266"/>
      <c r="J991" s="266"/>
      <c r="K991" s="266"/>
      <c r="L991" s="268"/>
    </row>
    <row r="992" ht="15.75" customHeight="1">
      <c r="A992" s="263"/>
      <c r="B992" s="264"/>
      <c r="C992" s="265"/>
      <c r="D992" s="266"/>
      <c r="E992" s="266"/>
      <c r="F992" s="266"/>
      <c r="G992" s="266"/>
      <c r="H992" s="267"/>
      <c r="I992" s="266"/>
      <c r="J992" s="266"/>
      <c r="K992" s="266"/>
      <c r="L992" s="268"/>
    </row>
    <row r="993" ht="15.75" customHeight="1">
      <c r="A993" s="263"/>
      <c r="B993" s="264"/>
      <c r="C993" s="265"/>
      <c r="D993" s="266"/>
      <c r="E993" s="266"/>
      <c r="F993" s="266"/>
      <c r="G993" s="266"/>
      <c r="H993" s="267"/>
      <c r="I993" s="266"/>
      <c r="J993" s="266"/>
      <c r="K993" s="266"/>
      <c r="L993" s="268"/>
    </row>
    <row r="994" ht="15.75" customHeight="1">
      <c r="A994" s="263"/>
      <c r="B994" s="264"/>
      <c r="C994" s="265"/>
      <c r="D994" s="266"/>
      <c r="E994" s="266"/>
      <c r="F994" s="266"/>
      <c r="G994" s="266"/>
      <c r="H994" s="267"/>
      <c r="I994" s="266"/>
      <c r="J994" s="266"/>
      <c r="K994" s="266"/>
      <c r="L994" s="268"/>
    </row>
    <row r="995" ht="15.75" customHeight="1">
      <c r="A995" s="263"/>
      <c r="B995" s="264"/>
      <c r="C995" s="265"/>
      <c r="D995" s="266"/>
      <c r="E995" s="266"/>
      <c r="F995" s="266"/>
      <c r="G995" s="266"/>
      <c r="H995" s="267"/>
      <c r="I995" s="266"/>
      <c r="J995" s="266"/>
      <c r="K995" s="266"/>
      <c r="L995" s="268"/>
    </row>
    <row r="996" ht="15.75" customHeight="1">
      <c r="A996" s="263"/>
      <c r="B996" s="264"/>
      <c r="C996" s="265"/>
      <c r="D996" s="266"/>
      <c r="E996" s="266"/>
      <c r="F996" s="266"/>
      <c r="G996" s="266"/>
      <c r="H996" s="267"/>
      <c r="I996" s="266"/>
      <c r="J996" s="266"/>
      <c r="K996" s="266"/>
      <c r="L996" s="268"/>
    </row>
    <row r="997" ht="15.75" customHeight="1">
      <c r="A997" s="263"/>
      <c r="B997" s="264"/>
      <c r="C997" s="265"/>
      <c r="D997" s="266"/>
      <c r="E997" s="266"/>
      <c r="F997" s="266"/>
      <c r="G997" s="266"/>
      <c r="H997" s="267"/>
      <c r="I997" s="266"/>
      <c r="J997" s="266"/>
      <c r="K997" s="266"/>
      <c r="L997" s="268"/>
    </row>
    <row r="998" ht="15.75" customHeight="1">
      <c r="A998" s="263"/>
      <c r="B998" s="264"/>
      <c r="C998" s="265"/>
      <c r="D998" s="266"/>
      <c r="E998" s="266"/>
      <c r="F998" s="266"/>
      <c r="G998" s="266"/>
      <c r="H998" s="267"/>
      <c r="I998" s="266"/>
      <c r="J998" s="266"/>
      <c r="K998" s="266"/>
      <c r="L998" s="268"/>
    </row>
    <row r="999" ht="15.75" customHeight="1">
      <c r="A999" s="263"/>
      <c r="B999" s="264"/>
      <c r="C999" s="265"/>
      <c r="D999" s="266"/>
      <c r="E999" s="266"/>
      <c r="F999" s="266"/>
      <c r="G999" s="266"/>
      <c r="H999" s="267"/>
      <c r="I999" s="266"/>
      <c r="J999" s="266"/>
      <c r="K999" s="266"/>
      <c r="L999" s="268"/>
    </row>
    <row r="1000" ht="15.75" customHeight="1">
      <c r="A1000" s="263"/>
      <c r="B1000" s="264"/>
      <c r="C1000" s="265"/>
      <c r="D1000" s="266"/>
      <c r="E1000" s="266"/>
      <c r="F1000" s="266"/>
      <c r="G1000" s="266"/>
      <c r="H1000" s="267"/>
      <c r="I1000" s="266"/>
      <c r="J1000" s="266"/>
      <c r="K1000" s="266"/>
      <c r="L1000" s="268"/>
    </row>
  </sheetData>
  <mergeCells count="89">
    <mergeCell ref="H4:I4"/>
    <mergeCell ref="J4:K4"/>
    <mergeCell ref="A1:L1"/>
    <mergeCell ref="A2:L2"/>
    <mergeCell ref="A3:L3"/>
    <mergeCell ref="B4:B5"/>
    <mergeCell ref="C4:C5"/>
    <mergeCell ref="D4:F4"/>
    <mergeCell ref="L4:L5"/>
    <mergeCell ref="C17:C24"/>
    <mergeCell ref="C26:C29"/>
    <mergeCell ref="A4:A5"/>
    <mergeCell ref="A6:A9"/>
    <mergeCell ref="C6:C9"/>
    <mergeCell ref="A11:A15"/>
    <mergeCell ref="C11:C15"/>
    <mergeCell ref="A17:A24"/>
    <mergeCell ref="A26:A29"/>
    <mergeCell ref="A31:A39"/>
    <mergeCell ref="C31:C39"/>
    <mergeCell ref="A41:A44"/>
    <mergeCell ref="C41:C44"/>
    <mergeCell ref="A52:L52"/>
    <mergeCell ref="A53:L53"/>
    <mergeCell ref="A54:L54"/>
    <mergeCell ref="A55:A56"/>
    <mergeCell ref="B55:B56"/>
    <mergeCell ref="C55:C56"/>
    <mergeCell ref="D55:F55"/>
    <mergeCell ref="H55:I55"/>
    <mergeCell ref="J55:K55"/>
    <mergeCell ref="L55:L56"/>
    <mergeCell ref="A57:A61"/>
    <mergeCell ref="A63:A66"/>
    <mergeCell ref="C63:C66"/>
    <mergeCell ref="A68:A71"/>
    <mergeCell ref="C68:C71"/>
    <mergeCell ref="A73:A78"/>
    <mergeCell ref="C73:C78"/>
    <mergeCell ref="D155:F155"/>
    <mergeCell ref="H155:I155"/>
    <mergeCell ref="J155:L156"/>
    <mergeCell ref="J157:L157"/>
    <mergeCell ref="J158:L158"/>
    <mergeCell ref="J159:L159"/>
    <mergeCell ref="J160:L160"/>
    <mergeCell ref="J161:L161"/>
    <mergeCell ref="A143:A145"/>
    <mergeCell ref="A147:A149"/>
    <mergeCell ref="C147:C149"/>
    <mergeCell ref="A154:L154"/>
    <mergeCell ref="A155:A156"/>
    <mergeCell ref="B155:B156"/>
    <mergeCell ref="C155:C156"/>
    <mergeCell ref="H90:I90"/>
    <mergeCell ref="J90:K90"/>
    <mergeCell ref="A87:L87"/>
    <mergeCell ref="A88:L88"/>
    <mergeCell ref="A89:L89"/>
    <mergeCell ref="B90:B91"/>
    <mergeCell ref="C90:C91"/>
    <mergeCell ref="D90:F90"/>
    <mergeCell ref="L90:L91"/>
    <mergeCell ref="C104:C105"/>
    <mergeCell ref="C107:C116"/>
    <mergeCell ref="A90:A91"/>
    <mergeCell ref="A92:A94"/>
    <mergeCell ref="C92:C94"/>
    <mergeCell ref="A96:A102"/>
    <mergeCell ref="C96:C102"/>
    <mergeCell ref="A104:A105"/>
    <mergeCell ref="A107:A116"/>
    <mergeCell ref="H131:I131"/>
    <mergeCell ref="J131:K131"/>
    <mergeCell ref="A118:A121"/>
    <mergeCell ref="C118:C121"/>
    <mergeCell ref="A128:L128"/>
    <mergeCell ref="A129:L129"/>
    <mergeCell ref="A130:L130"/>
    <mergeCell ref="A131:A132"/>
    <mergeCell ref="B131:B132"/>
    <mergeCell ref="L131:L132"/>
    <mergeCell ref="C131:C132"/>
    <mergeCell ref="D131:F131"/>
    <mergeCell ref="A133:A136"/>
    <mergeCell ref="C133:C136"/>
    <mergeCell ref="A138:A141"/>
    <mergeCell ref="C138:C141"/>
    <mergeCell ref="C143:C145"/>
  </mergeCells>
  <printOptions/>
  <pageMargins bottom="0.7480314960629921" footer="0.0" header="0.0" left="0.3937007874015748" right="1.1811023622047245" top="0.7480314960629921"/>
  <pageSetup paperSize="5" orientation="landscape"/>
  <headerFooter>
    <oddHeader>&amp;CPIEDECUESTA AL RITMO DE LA CALIDAD DE LA EDUCACIÓN</oddHeader>
  </headerFooter>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2.14"/>
    <col customWidth="1" min="3" max="3" width="7.71"/>
    <col customWidth="1" min="4" max="4" width="11.86"/>
    <col customWidth="1" min="5" max="6" width="7.86"/>
    <col customWidth="1" min="7" max="7" width="7.71"/>
    <col customWidth="1" min="8" max="8" width="12.71"/>
    <col customWidth="1" min="9" max="9" width="8.43"/>
    <col customWidth="1" min="10" max="10" width="6.29"/>
    <col customWidth="1" min="11" max="11" width="7.14"/>
    <col customWidth="1" min="12" max="12" width="9.57"/>
    <col customWidth="1" min="13" max="13" width="6.29"/>
    <col customWidth="1" min="14" max="14" width="7.71"/>
    <col customWidth="1" min="15" max="15" width="23.29"/>
    <col customWidth="1" min="16" max="16" width="13.14"/>
    <col customWidth="1" min="17" max="17" width="25.14"/>
    <col customWidth="1" min="18" max="18" width="4.86"/>
    <col customWidth="1" min="19" max="19" width="5.0"/>
    <col customWidth="1" min="20" max="20" width="23.14"/>
    <col customWidth="1" min="21" max="21" width="26.0"/>
    <col customWidth="1" min="22" max="22" width="5.86"/>
    <col customWidth="1" min="23" max="23" width="11.29"/>
    <col customWidth="1" min="24" max="24" width="11.71"/>
    <col customWidth="1" min="25" max="25" width="16.29"/>
    <col customWidth="1" min="26" max="26" width="28.71"/>
  </cols>
  <sheetData>
    <row r="1">
      <c r="A1" s="40" t="str">
        <f>'AUTOEVALUACIÓN'!A1</f>
        <v>COLEGIO VÍCTOR FÉLIX GÓMEZ NOVA</v>
      </c>
      <c r="B1" s="2"/>
      <c r="C1" s="2"/>
      <c r="D1" s="2"/>
      <c r="E1" s="2"/>
      <c r="F1" s="2"/>
      <c r="G1" s="2"/>
      <c r="H1" s="2"/>
      <c r="I1" s="2"/>
      <c r="J1" s="2"/>
      <c r="K1" s="2"/>
      <c r="L1" s="2"/>
      <c r="M1" s="2"/>
      <c r="N1" s="2"/>
      <c r="O1" s="2"/>
      <c r="P1" s="2"/>
      <c r="Q1" s="40" t="str">
        <f>'AUTOEVALUACIÓN'!A1</f>
        <v>COLEGIO VÍCTOR FÉLIX GÓMEZ NOVA</v>
      </c>
      <c r="R1" s="2"/>
      <c r="S1" s="2"/>
      <c r="T1" s="2"/>
      <c r="U1" s="2"/>
      <c r="V1" s="2"/>
      <c r="W1" s="2"/>
      <c r="X1" s="2"/>
      <c r="Y1" s="2"/>
      <c r="Z1" s="2"/>
    </row>
    <row r="2">
      <c r="A2" s="40" t="str">
        <f>'AUTOEVALUACIÓN'!A2</f>
        <v>PROCESO DE AUTOEVALUACIÓN INSTITUCIONAL AÑO 2023</v>
      </c>
      <c r="B2" s="2"/>
      <c r="C2" s="2"/>
      <c r="D2" s="2"/>
      <c r="E2" s="2"/>
      <c r="F2" s="2"/>
      <c r="G2" s="2"/>
      <c r="H2" s="2"/>
      <c r="I2" s="2"/>
      <c r="J2" s="2"/>
      <c r="K2" s="2"/>
      <c r="L2" s="2"/>
      <c r="M2" s="2"/>
      <c r="N2" s="2"/>
      <c r="O2" s="2"/>
      <c r="P2" s="2"/>
      <c r="Q2" s="40" t="str">
        <f>'AUTOEVALUACIÓN'!A2</f>
        <v>PROCESO DE AUTOEVALUACIÓN INSTITUCIONAL AÑO 2023</v>
      </c>
      <c r="R2" s="2"/>
      <c r="S2" s="2"/>
      <c r="T2" s="2"/>
      <c r="U2" s="2"/>
      <c r="V2" s="2"/>
      <c r="W2" s="2"/>
      <c r="X2" s="2"/>
      <c r="Y2" s="2"/>
      <c r="Z2" s="2"/>
    </row>
    <row r="3">
      <c r="A3" s="40" t="s">
        <v>677</v>
      </c>
      <c r="B3" s="2"/>
      <c r="C3" s="2"/>
      <c r="D3" s="2"/>
      <c r="E3" s="2"/>
      <c r="F3" s="2"/>
      <c r="G3" s="2"/>
      <c r="H3" s="2"/>
      <c r="I3" s="2"/>
      <c r="J3" s="2"/>
      <c r="K3" s="2"/>
      <c r="L3" s="2"/>
      <c r="M3" s="2"/>
      <c r="N3" s="2"/>
      <c r="O3" s="2"/>
      <c r="P3" s="2"/>
      <c r="Q3" s="356" t="str">
        <f>A3</f>
        <v>EJECUCIÓN PLAN DE MEJORAMIENTO GESTIÓN DIRECTIVA</v>
      </c>
      <c r="R3" s="357"/>
      <c r="S3" s="357"/>
      <c r="T3" s="357"/>
      <c r="U3" s="357"/>
      <c r="V3" s="357"/>
      <c r="W3" s="357"/>
      <c r="X3" s="357"/>
      <c r="Y3" s="357"/>
      <c r="Z3" s="357"/>
    </row>
    <row r="4" ht="18.75" customHeight="1">
      <c r="A4" s="269" t="s">
        <v>304</v>
      </c>
      <c r="B4" s="269" t="s">
        <v>305</v>
      </c>
      <c r="C4" s="358" t="s">
        <v>306</v>
      </c>
      <c r="D4" s="359" t="s">
        <v>307</v>
      </c>
      <c r="E4" s="36"/>
      <c r="F4" s="47"/>
      <c r="G4" s="161"/>
      <c r="H4" s="231" t="s">
        <v>308</v>
      </c>
      <c r="I4" s="47"/>
      <c r="J4" s="231" t="s">
        <v>678</v>
      </c>
      <c r="K4" s="36"/>
      <c r="L4" s="36"/>
      <c r="M4" s="36"/>
      <c r="N4" s="36"/>
      <c r="O4" s="47"/>
      <c r="P4" s="360" t="s">
        <v>311</v>
      </c>
      <c r="Q4" s="361" t="s">
        <v>679</v>
      </c>
      <c r="R4" s="220"/>
      <c r="S4" s="220"/>
      <c r="T4" s="220"/>
      <c r="U4" s="220"/>
      <c r="V4" s="220"/>
      <c r="W4" s="220"/>
      <c r="X4" s="220"/>
      <c r="Y4" s="220"/>
      <c r="Z4" s="218"/>
    </row>
    <row r="5" ht="57.0" customHeight="1">
      <c r="A5" s="8"/>
      <c r="B5" s="8"/>
      <c r="C5" s="8"/>
      <c r="D5" s="161" t="s">
        <v>312</v>
      </c>
      <c r="E5" s="161" t="s">
        <v>313</v>
      </c>
      <c r="F5" s="161" t="s">
        <v>314</v>
      </c>
      <c r="G5" s="161" t="s">
        <v>680</v>
      </c>
      <c r="H5" s="161" t="s">
        <v>312</v>
      </c>
      <c r="I5" s="161" t="s">
        <v>681</v>
      </c>
      <c r="J5" s="362" t="s">
        <v>682</v>
      </c>
      <c r="K5" s="362" t="s">
        <v>683</v>
      </c>
      <c r="L5" s="362" t="s">
        <v>684</v>
      </c>
      <c r="M5" s="362" t="s">
        <v>685</v>
      </c>
      <c r="N5" s="362" t="s">
        <v>686</v>
      </c>
      <c r="O5" s="363" t="s">
        <v>687</v>
      </c>
      <c r="P5" s="364"/>
      <c r="Q5" s="365" t="s">
        <v>688</v>
      </c>
      <c r="R5" s="366" t="s">
        <v>689</v>
      </c>
      <c r="S5" s="367"/>
      <c r="T5" s="365" t="s">
        <v>690</v>
      </c>
      <c r="U5" s="365" t="s">
        <v>691</v>
      </c>
      <c r="V5" s="365" t="s">
        <v>692</v>
      </c>
      <c r="W5" s="368" t="s">
        <v>693</v>
      </c>
      <c r="X5" s="368" t="s">
        <v>694</v>
      </c>
      <c r="Y5" s="368" t="s">
        <v>311</v>
      </c>
      <c r="Z5" s="365" t="s">
        <v>135</v>
      </c>
    </row>
    <row r="6" ht="66.75" customHeight="1">
      <c r="A6" s="369" t="s">
        <v>5</v>
      </c>
      <c r="B6" s="237" t="s">
        <v>6</v>
      </c>
      <c r="C6" s="370" t="s">
        <v>695</v>
      </c>
      <c r="D6" s="237" t="str">
        <f>'PLAN DE MEJORAMIENTO'!D6</f>
        <v>Incrementar el nivel de integración de la inclusión en la misión, visión y principios institucionales.</v>
      </c>
      <c r="E6" s="371">
        <f>'PLAN DE MEJORAMIENTO'!E6</f>
        <v>0.75</v>
      </c>
      <c r="F6" s="371">
        <f>'PLAN DE MEJORAMIENTO'!F6</f>
        <v>0.75</v>
      </c>
      <c r="G6" s="371">
        <f t="shared" ref="G6:G9" si="1">(I6)/4</f>
        <v>1</v>
      </c>
      <c r="H6" s="372" t="str">
        <f>'PLAN DE MEJORAMIENTO'!G6</f>
        <v>Porcentaje de integración de la misión, visión y principios institucionales.</v>
      </c>
      <c r="I6" s="373">
        <v>4.0</v>
      </c>
      <c r="J6" s="374">
        <f>'PLAN DE MEJORAMIENTO'!I6</f>
        <v>3</v>
      </c>
      <c r="K6" s="375">
        <v>3.0</v>
      </c>
      <c r="L6" s="376">
        <f t="shared" ref="L6:L9" si="2">K6/J6</f>
        <v>1</v>
      </c>
      <c r="M6" s="374">
        <f t="shared" ref="M6:M9" si="3">J6-K6</f>
        <v>0</v>
      </c>
      <c r="N6" s="376">
        <f t="shared" ref="N6:N9" si="4">M6/J6</f>
        <v>0</v>
      </c>
      <c r="O6" s="377"/>
      <c r="P6" s="378"/>
      <c r="Q6" s="379"/>
      <c r="R6" s="380"/>
      <c r="S6" s="380"/>
      <c r="T6" s="381"/>
      <c r="U6" s="382"/>
      <c r="V6" s="382"/>
      <c r="W6" s="383"/>
      <c r="X6" s="383"/>
      <c r="Y6" s="383"/>
      <c r="Z6" s="382"/>
    </row>
    <row r="7" ht="57.0" customHeight="1">
      <c r="A7" s="12"/>
      <c r="B7" s="237" t="s">
        <v>7</v>
      </c>
      <c r="C7" s="12"/>
      <c r="D7" s="237" t="str">
        <f>'PLAN DE MEJORAMIENTO'!D7</f>
        <v>Incrementar el nivel de  logro de las metas institucionales.</v>
      </c>
      <c r="E7" s="371">
        <f>'PLAN DE MEJORAMIENTO'!E7</f>
        <v>0.75</v>
      </c>
      <c r="F7" s="371">
        <f>'PLAN DE MEJORAMIENTO'!F7</f>
        <v>0.9</v>
      </c>
      <c r="G7" s="371">
        <f t="shared" si="1"/>
        <v>0.75</v>
      </c>
      <c r="H7" s="372" t="str">
        <f>'PLAN DE MEJORAMIENTO'!G7</f>
        <v>Porcentaje de logro de las metas institucionales.</v>
      </c>
      <c r="I7" s="373">
        <v>3.0</v>
      </c>
      <c r="J7" s="374">
        <f>'PLAN DE MEJORAMIENTO'!I7</f>
        <v>3</v>
      </c>
      <c r="K7" s="375">
        <v>3.0</v>
      </c>
      <c r="L7" s="376">
        <f t="shared" si="2"/>
        <v>1</v>
      </c>
      <c r="M7" s="374">
        <f t="shared" si="3"/>
        <v>0</v>
      </c>
      <c r="N7" s="376">
        <f t="shared" si="4"/>
        <v>0</v>
      </c>
      <c r="O7" s="377"/>
      <c r="P7" s="378"/>
      <c r="Q7" s="379"/>
      <c r="R7" s="380"/>
      <c r="S7" s="380"/>
      <c r="T7" s="381"/>
      <c r="U7" s="382"/>
      <c r="V7" s="382"/>
      <c r="W7" s="383"/>
      <c r="X7" s="383"/>
      <c r="Y7" s="383"/>
      <c r="Z7" s="382"/>
    </row>
    <row r="8" ht="57.0" customHeight="1">
      <c r="A8" s="12"/>
      <c r="B8" s="237" t="s">
        <v>8</v>
      </c>
      <c r="C8" s="12"/>
      <c r="D8" s="237" t="str">
        <f>'PLAN DE MEJORAMIENTO'!D8</f>
        <v>Incrementar el nivel de conocimiento y apropiación del direccionamiento por los miembros de la comunidad educativa.</v>
      </c>
      <c r="E8" s="371">
        <f>'PLAN DE MEJORAMIENTO'!E8</f>
        <v>0.5</v>
      </c>
      <c r="F8" s="371">
        <f>'PLAN DE MEJORAMIENTO'!F8</f>
        <v>1</v>
      </c>
      <c r="G8" s="371">
        <f t="shared" si="1"/>
        <v>0.75</v>
      </c>
      <c r="H8" s="372" t="str">
        <f>'PLAN DE MEJORAMIENTO'!G8</f>
        <v>Porcentaje del nivel de conocimiento y apropiación del direccionamiento por los miembros de la comunidad educativa.</v>
      </c>
      <c r="I8" s="373">
        <v>3.0</v>
      </c>
      <c r="J8" s="374">
        <f>'PLAN DE MEJORAMIENTO'!I8</f>
        <v>3</v>
      </c>
      <c r="K8" s="375">
        <v>8.0</v>
      </c>
      <c r="L8" s="376">
        <f t="shared" si="2"/>
        <v>2.666666667</v>
      </c>
      <c r="M8" s="374">
        <f t="shared" si="3"/>
        <v>-5</v>
      </c>
      <c r="N8" s="376">
        <f t="shared" si="4"/>
        <v>-1.666666667</v>
      </c>
      <c r="O8" s="377"/>
      <c r="P8" s="378"/>
      <c r="Q8" s="379"/>
      <c r="R8" s="380"/>
      <c r="S8" s="380"/>
      <c r="T8" s="381"/>
      <c r="U8" s="382"/>
      <c r="V8" s="382"/>
      <c r="W8" s="383"/>
      <c r="X8" s="383"/>
      <c r="Y8" s="383"/>
      <c r="Z8" s="382"/>
    </row>
    <row r="9" ht="84.75" customHeight="1">
      <c r="A9" s="8"/>
      <c r="B9" s="237" t="s">
        <v>9</v>
      </c>
      <c r="C9" s="8"/>
      <c r="D9" s="237" t="str">
        <f>'PLAN DE MEJORAMIENTO'!D9</f>
        <v>Incrementar el nivel de alcance de la política de integración</v>
      </c>
      <c r="E9" s="371">
        <f>'PLAN DE MEJORAMIENTO'!E9</f>
        <v>0.75</v>
      </c>
      <c r="F9" s="371">
        <f>'PLAN DE MEJORAMIENTO'!F9</f>
        <v>1</v>
      </c>
      <c r="G9" s="371">
        <f t="shared" si="1"/>
        <v>1</v>
      </c>
      <c r="H9" s="372" t="str">
        <f>'PLAN DE MEJORAMIENTO'!G9</f>
        <v>Porcentaje del alcance de la política de integración</v>
      </c>
      <c r="I9" s="373">
        <v>4.0</v>
      </c>
      <c r="J9" s="374">
        <f>'PLAN DE MEJORAMIENTO'!I9</f>
        <v>3</v>
      </c>
      <c r="K9" s="373">
        <v>2.0</v>
      </c>
      <c r="L9" s="376">
        <f t="shared" si="2"/>
        <v>0.6666666667</v>
      </c>
      <c r="M9" s="374">
        <f t="shared" si="3"/>
        <v>1</v>
      </c>
      <c r="N9" s="376">
        <f t="shared" si="4"/>
        <v>0.3333333333</v>
      </c>
      <c r="O9" s="384" t="s">
        <v>696</v>
      </c>
      <c r="P9" s="385" t="s">
        <v>324</v>
      </c>
      <c r="Q9" s="386"/>
      <c r="R9" s="387">
        <v>1.0</v>
      </c>
      <c r="S9" s="387">
        <v>0.0</v>
      </c>
      <c r="T9" s="388"/>
      <c r="U9" s="389"/>
      <c r="V9" s="389"/>
      <c r="W9" s="389"/>
      <c r="X9" s="389"/>
      <c r="Y9" s="389"/>
      <c r="Z9" s="390"/>
    </row>
    <row r="10" ht="28.5" customHeight="1">
      <c r="A10" s="391" t="s">
        <v>10</v>
      </c>
      <c r="B10" s="391">
        <f t="shared" ref="B10:D10" si="5">COUNTA(B6:B9)</f>
        <v>4</v>
      </c>
      <c r="C10" s="391">
        <f t="shared" si="5"/>
        <v>1</v>
      </c>
      <c r="D10" s="391">
        <f t="shared" si="5"/>
        <v>4</v>
      </c>
      <c r="E10" s="371">
        <f t="shared" ref="E10:G10" si="6">SUM(E6:E9)/4</f>
        <v>0.6875</v>
      </c>
      <c r="F10" s="371">
        <f t="shared" si="6"/>
        <v>0.9125</v>
      </c>
      <c r="G10" s="371">
        <f t="shared" si="6"/>
        <v>0.875</v>
      </c>
      <c r="H10" s="392">
        <f>COUNTA(H6:H9)</f>
        <v>4</v>
      </c>
      <c r="I10" s="393">
        <f>SUM(I6:I9)/4</f>
        <v>3.5</v>
      </c>
      <c r="J10" s="393">
        <f t="shared" ref="J10:K10" si="7">SUM(J6:J9)</f>
        <v>12</v>
      </c>
      <c r="K10" s="393">
        <f t="shared" si="7"/>
        <v>16</v>
      </c>
      <c r="L10" s="394">
        <f>SUM(L6:L9)/4</f>
        <v>1.333333333</v>
      </c>
      <c r="M10" s="393">
        <f>SUM(M6:M9)</f>
        <v>-4</v>
      </c>
      <c r="N10" s="394">
        <f>SUM(N6:N9)/4</f>
        <v>-0.3333333333</v>
      </c>
      <c r="O10" s="395"/>
      <c r="P10" s="396" t="s">
        <v>328</v>
      </c>
      <c r="Q10" s="397"/>
      <c r="R10" s="398"/>
      <c r="S10" s="398"/>
      <c r="T10" s="399"/>
      <c r="U10" s="400"/>
      <c r="V10" s="400"/>
      <c r="W10" s="400"/>
      <c r="X10" s="400"/>
      <c r="Y10" s="400"/>
      <c r="Z10" s="401"/>
    </row>
    <row r="11" ht="83.25" customHeight="1">
      <c r="A11" s="402" t="s">
        <v>697</v>
      </c>
      <c r="B11" s="403" t="s">
        <v>12</v>
      </c>
      <c r="C11" s="370" t="s">
        <v>336</v>
      </c>
      <c r="D11" s="237" t="str">
        <f>'PLAN DE MEJORAMIENTO'!D11</f>
        <v>Incrementar el nivel de la capacidad y alcance del liderazgo.</v>
      </c>
      <c r="E11" s="371">
        <f>'PLAN DE MEJORAMIENTO'!E11</f>
        <v>0.5</v>
      </c>
      <c r="F11" s="371">
        <f>'PLAN DE MEJORAMIENTO'!F11</f>
        <v>0.7</v>
      </c>
      <c r="G11" s="371">
        <f t="shared" ref="G11:G15" si="8">(I11)/4</f>
        <v>0.75</v>
      </c>
      <c r="H11" s="372" t="str">
        <f>'PLAN DE MEJORAMIENTO'!G11</f>
        <v>Porcentaje de la capacidad y alcance del liderazgo.</v>
      </c>
      <c r="I11" s="373">
        <v>3.0</v>
      </c>
      <c r="J11" s="374">
        <f>'PLAN DE MEJORAMIENTO'!I11</f>
        <v>3</v>
      </c>
      <c r="K11" s="373">
        <v>1.0</v>
      </c>
      <c r="L11" s="376">
        <f t="shared" ref="L11:L15" si="9">K11/J11</f>
        <v>0.3333333333</v>
      </c>
      <c r="M11" s="374">
        <f t="shared" ref="M11:M15" si="10">J11-K11</f>
        <v>2</v>
      </c>
      <c r="N11" s="376">
        <f t="shared" ref="N11:N15" si="11">M11/J11</f>
        <v>0.6666666667</v>
      </c>
      <c r="O11" s="404"/>
      <c r="P11" s="405" t="s">
        <v>328</v>
      </c>
      <c r="Q11" s="386"/>
      <c r="R11" s="387"/>
      <c r="S11" s="387"/>
      <c r="T11" s="406"/>
      <c r="U11" s="407"/>
      <c r="V11" s="407"/>
      <c r="W11" s="407"/>
      <c r="X11" s="407"/>
      <c r="Y11" s="407"/>
      <c r="Z11" s="408"/>
    </row>
    <row r="12" ht="93.0" customHeight="1">
      <c r="A12" s="12"/>
      <c r="B12" s="403" t="s">
        <v>13</v>
      </c>
      <c r="C12" s="12"/>
      <c r="D12" s="237" t="str">
        <f>'PLAN DE MEJORAMIENTO'!D12</f>
        <v>Incrementar el nivel de articulación de planes, proyectos, acciones y direccionamiento estratégico.</v>
      </c>
      <c r="E12" s="371">
        <f>'PLAN DE MEJORAMIENTO'!E12</f>
        <v>0.75</v>
      </c>
      <c r="F12" s="371">
        <f>'PLAN DE MEJORAMIENTO'!F12</f>
        <v>0.75</v>
      </c>
      <c r="G12" s="371">
        <f t="shared" si="8"/>
        <v>0.75</v>
      </c>
      <c r="H12" s="372" t="str">
        <f>'PLAN DE MEJORAMIENTO'!G12</f>
        <v>Porcentaje de articulación de planes, proyectos, acciones y direccionamiento estratégico.</v>
      </c>
      <c r="I12" s="409">
        <v>3.0</v>
      </c>
      <c r="J12" s="374">
        <f>'PLAN DE MEJORAMIENTO'!I12</f>
        <v>3</v>
      </c>
      <c r="K12" s="373">
        <v>1.0</v>
      </c>
      <c r="L12" s="376">
        <f t="shared" si="9"/>
        <v>0.3333333333</v>
      </c>
      <c r="M12" s="374">
        <f t="shared" si="10"/>
        <v>2</v>
      </c>
      <c r="N12" s="376">
        <f t="shared" si="11"/>
        <v>0.6666666667</v>
      </c>
      <c r="O12" s="395"/>
      <c r="P12" s="396"/>
      <c r="Q12" s="386"/>
      <c r="R12" s="387"/>
      <c r="S12" s="387"/>
      <c r="T12" s="388"/>
      <c r="U12" s="400"/>
      <c r="V12" s="410"/>
      <c r="W12" s="410"/>
      <c r="X12" s="410"/>
      <c r="Y12" s="410"/>
      <c r="Z12" s="411"/>
    </row>
    <row r="13" ht="56.25" customHeight="1">
      <c r="A13" s="12"/>
      <c r="B13" s="403" t="s">
        <v>14</v>
      </c>
      <c r="C13" s="12"/>
      <c r="D13" s="237" t="str">
        <f>'PLAN DE MEJORAMIENTO'!D13</f>
        <v>Incrementar el nivel de aplicación y logro de la estrategia pedagógica.</v>
      </c>
      <c r="E13" s="371">
        <f>'PLAN DE MEJORAMIENTO'!E13</f>
        <v>1</v>
      </c>
      <c r="F13" s="371">
        <f>'PLAN DE MEJORAMIENTO'!F13</f>
        <v>1</v>
      </c>
      <c r="G13" s="371">
        <f t="shared" si="8"/>
        <v>0.75</v>
      </c>
      <c r="H13" s="372" t="str">
        <f>'PLAN DE MEJORAMIENTO'!G13</f>
        <v>Porcentaje de aplicación y logro de la estrategia pedagógica.</v>
      </c>
      <c r="I13" s="373">
        <v>3.0</v>
      </c>
      <c r="J13" s="374">
        <f>'PLAN DE MEJORAMIENTO'!I13</f>
        <v>3</v>
      </c>
      <c r="K13" s="373">
        <v>1.0</v>
      </c>
      <c r="L13" s="376">
        <f t="shared" si="9"/>
        <v>0.3333333333</v>
      </c>
      <c r="M13" s="374">
        <f t="shared" si="10"/>
        <v>2</v>
      </c>
      <c r="N13" s="376">
        <f t="shared" si="11"/>
        <v>0.6666666667</v>
      </c>
      <c r="O13" s="412"/>
      <c r="P13" s="385" t="s">
        <v>328</v>
      </c>
      <c r="Q13" s="386"/>
      <c r="R13" s="387"/>
      <c r="S13" s="387"/>
      <c r="T13" s="388"/>
      <c r="U13" s="389">
        <v>39902.0</v>
      </c>
      <c r="V13" s="413"/>
      <c r="W13" s="413"/>
      <c r="X13" s="413"/>
      <c r="Y13" s="413"/>
    </row>
    <row r="14">
      <c r="A14" s="12"/>
      <c r="B14" s="403" t="s">
        <v>15</v>
      </c>
      <c r="C14" s="12"/>
      <c r="D14" s="237" t="str">
        <f>'PLAN DE MEJORAMIENTO'!D14</f>
        <v>Incrementar el nivel de uso de información para la toma de decisiones</v>
      </c>
      <c r="E14" s="371">
        <f>'PLAN DE MEJORAMIENTO'!E14</f>
        <v>0.75</v>
      </c>
      <c r="F14" s="371">
        <f>'PLAN DE MEJORAMIENTO'!F14</f>
        <v>1</v>
      </c>
      <c r="G14" s="371">
        <f t="shared" si="8"/>
        <v>0.75</v>
      </c>
      <c r="H14" s="372" t="str">
        <f>'PLAN DE MEJORAMIENTO'!G14</f>
        <v>Porcentaje del uso de información para la toma de decisiones</v>
      </c>
      <c r="I14" s="373">
        <v>3.0</v>
      </c>
      <c r="J14" s="374">
        <f>'PLAN DE MEJORAMIENTO'!I14</f>
        <v>3</v>
      </c>
      <c r="K14" s="373">
        <v>1.0</v>
      </c>
      <c r="L14" s="376">
        <f t="shared" si="9"/>
        <v>0.3333333333</v>
      </c>
      <c r="M14" s="374">
        <f t="shared" si="10"/>
        <v>2</v>
      </c>
      <c r="N14" s="376">
        <f t="shared" si="11"/>
        <v>0.6666666667</v>
      </c>
      <c r="O14" s="412"/>
      <c r="P14" s="385" t="s">
        <v>340</v>
      </c>
      <c r="Q14" s="386"/>
      <c r="R14" s="387"/>
      <c r="S14" s="387"/>
      <c r="T14" s="388"/>
      <c r="U14" s="389">
        <v>39963.0</v>
      </c>
      <c r="V14" s="413"/>
      <c r="W14" s="413"/>
      <c r="X14" s="413"/>
      <c r="Y14" s="413"/>
    </row>
    <row r="15" ht="59.25" customHeight="1">
      <c r="A15" s="8"/>
      <c r="B15" s="403" t="s">
        <v>16</v>
      </c>
      <c r="C15" s="8"/>
      <c r="D15" s="237" t="str">
        <f>'PLAN DE MEJORAMIENTO'!D15</f>
        <v>Incrementar el nivel de seguimiento y autoevaluación de la gestión.</v>
      </c>
      <c r="E15" s="371">
        <f>'PLAN DE MEJORAMIENTO'!E15</f>
        <v>0.75</v>
      </c>
      <c r="F15" s="371">
        <f>'PLAN DE MEJORAMIENTO'!F15</f>
        <v>1</v>
      </c>
      <c r="G15" s="371">
        <f t="shared" si="8"/>
        <v>0.75</v>
      </c>
      <c r="H15" s="372" t="str">
        <f>'PLAN DE MEJORAMIENTO'!G15</f>
        <v>Porcentaje de seguimiento y autoevaluación de la gestión.</v>
      </c>
      <c r="I15" s="373">
        <v>3.0</v>
      </c>
      <c r="J15" s="374">
        <f>'PLAN DE MEJORAMIENTO'!I15</f>
        <v>3</v>
      </c>
      <c r="K15" s="373">
        <v>1.0</v>
      </c>
      <c r="L15" s="376">
        <f t="shared" si="9"/>
        <v>0.3333333333</v>
      </c>
      <c r="M15" s="374">
        <f t="shared" si="10"/>
        <v>2</v>
      </c>
      <c r="N15" s="376">
        <f t="shared" si="11"/>
        <v>0.6666666667</v>
      </c>
      <c r="O15" s="412"/>
      <c r="P15" s="385" t="s">
        <v>340</v>
      </c>
      <c r="Q15" s="386"/>
      <c r="R15" s="387"/>
      <c r="S15" s="387"/>
      <c r="T15" s="388"/>
      <c r="U15" s="389">
        <v>40024.0</v>
      </c>
      <c r="V15" s="413"/>
      <c r="W15" s="413"/>
      <c r="X15" s="413"/>
      <c r="Y15" s="413"/>
    </row>
    <row r="16" ht="21.75" customHeight="1">
      <c r="A16" s="391" t="s">
        <v>10</v>
      </c>
      <c r="B16" s="391">
        <f t="shared" ref="B16:D16" si="12">COUNTA(B11:B15)</f>
        <v>5</v>
      </c>
      <c r="C16" s="391">
        <f t="shared" si="12"/>
        <v>1</v>
      </c>
      <c r="D16" s="391">
        <f t="shared" si="12"/>
        <v>5</v>
      </c>
      <c r="E16" s="371">
        <f t="shared" ref="E16:G16" si="13">SUM(E11:E15)/5</f>
        <v>0.75</v>
      </c>
      <c r="F16" s="371">
        <f t="shared" si="13"/>
        <v>0.89</v>
      </c>
      <c r="G16" s="371">
        <f t="shared" si="13"/>
        <v>0.75</v>
      </c>
      <c r="H16" s="398">
        <f>COUNTA(H11:H15)</f>
        <v>5</v>
      </c>
      <c r="I16" s="393">
        <f>SUM(I11:I15)/5</f>
        <v>3</v>
      </c>
      <c r="J16" s="393">
        <f t="shared" ref="J16:K16" si="14">SUM(J11:J15)</f>
        <v>15</v>
      </c>
      <c r="K16" s="393">
        <f t="shared" si="14"/>
        <v>5</v>
      </c>
      <c r="L16" s="394">
        <f>SUM(L11:L15)/5</f>
        <v>0.3333333333</v>
      </c>
      <c r="M16" s="393">
        <f>SUM(M11:M15)</f>
        <v>10</v>
      </c>
      <c r="N16" s="394">
        <f>SUM(N11:N15)/5</f>
        <v>0.6666666667</v>
      </c>
      <c r="O16" s="395"/>
      <c r="P16" s="414"/>
      <c r="Q16" s="397"/>
      <c r="R16" s="398"/>
      <c r="S16" s="398"/>
      <c r="T16" s="399"/>
      <c r="U16" s="415"/>
      <c r="V16" s="416"/>
      <c r="W16" s="416"/>
      <c r="X16" s="416"/>
      <c r="Y16" s="416"/>
      <c r="Z16" s="417"/>
    </row>
    <row r="17" ht="67.5" customHeight="1">
      <c r="A17" s="402" t="s">
        <v>17</v>
      </c>
      <c r="B17" s="403" t="s">
        <v>18</v>
      </c>
      <c r="C17" s="370" t="s">
        <v>354</v>
      </c>
      <c r="D17" s="237" t="str">
        <f>'PLAN DE MEJORAMIENTO'!D17</f>
        <v>Incrementar el nivel de capacidad operativa del consejo directivo.</v>
      </c>
      <c r="E17" s="371">
        <f>'PLAN DE MEJORAMIENTO'!E17</f>
        <v>0.75</v>
      </c>
      <c r="F17" s="371">
        <f>'PLAN DE MEJORAMIENTO'!F17</f>
        <v>1</v>
      </c>
      <c r="G17" s="371">
        <f t="shared" ref="G17:G24" si="15">(I17)/4</f>
        <v>0.75</v>
      </c>
      <c r="H17" s="372" t="str">
        <f>'PLAN DE MEJORAMIENTO'!G17</f>
        <v>Porcentaje de capacidad operativa del consejo directivo.</v>
      </c>
      <c r="I17" s="373">
        <v>3.0</v>
      </c>
      <c r="J17" s="374">
        <f>'PLAN DE MEJORAMIENTO'!I17</f>
        <v>3</v>
      </c>
      <c r="K17" s="373">
        <v>3.0</v>
      </c>
      <c r="L17" s="376">
        <f t="shared" ref="L17:L24" si="16">K17/J17</f>
        <v>1</v>
      </c>
      <c r="M17" s="374">
        <f t="shared" ref="M17:M24" si="17">J17-K17</f>
        <v>0</v>
      </c>
      <c r="N17" s="376">
        <f t="shared" ref="N17:N24" si="18">M17/J17</f>
        <v>0</v>
      </c>
      <c r="O17" s="418"/>
      <c r="P17" s="385" t="s">
        <v>328</v>
      </c>
      <c r="Q17" s="386"/>
      <c r="R17" s="387"/>
      <c r="S17" s="387"/>
      <c r="T17" s="388"/>
      <c r="U17" s="389">
        <v>40055.0</v>
      </c>
      <c r="V17" s="413"/>
      <c r="W17" s="413"/>
      <c r="X17" s="413"/>
      <c r="Y17" s="413"/>
    </row>
    <row r="18" ht="84.0" customHeight="1">
      <c r="A18" s="12"/>
      <c r="B18" s="403" t="s">
        <v>19</v>
      </c>
      <c r="C18" s="12"/>
      <c r="D18" s="237" t="str">
        <f>'PLAN DE MEJORAMIENTO'!D18</f>
        <v>Incrementar el nivel de capacidad operativa del consejo académico.</v>
      </c>
      <c r="E18" s="371">
        <f>'PLAN DE MEJORAMIENTO'!E18</f>
        <v>0.75</v>
      </c>
      <c r="F18" s="371">
        <f>'PLAN DE MEJORAMIENTO'!F18</f>
        <v>0.9</v>
      </c>
      <c r="G18" s="371">
        <f t="shared" si="15"/>
        <v>0.75</v>
      </c>
      <c r="H18" s="372" t="str">
        <f>'PLAN DE MEJORAMIENTO'!G18</f>
        <v>Porcentaje de capacidad operativa del consejo académico.</v>
      </c>
      <c r="I18" s="373">
        <v>3.0</v>
      </c>
      <c r="J18" s="374">
        <f>'PLAN DE MEJORAMIENTO'!I18</f>
        <v>3</v>
      </c>
      <c r="K18" s="373">
        <v>3.0</v>
      </c>
      <c r="L18" s="376">
        <f t="shared" si="16"/>
        <v>1</v>
      </c>
      <c r="M18" s="374">
        <f t="shared" si="17"/>
        <v>0</v>
      </c>
      <c r="N18" s="376">
        <f t="shared" si="18"/>
        <v>0</v>
      </c>
      <c r="O18" s="418"/>
      <c r="P18" s="385" t="s">
        <v>353</v>
      </c>
      <c r="Q18" s="386"/>
      <c r="R18" s="387"/>
      <c r="S18" s="387"/>
      <c r="T18" s="388"/>
      <c r="U18" s="389">
        <v>39994.0</v>
      </c>
      <c r="V18" s="413"/>
      <c r="W18" s="413"/>
      <c r="X18" s="413"/>
      <c r="Y18" s="413"/>
    </row>
    <row r="19" ht="75.75" customHeight="1">
      <c r="A19" s="12"/>
      <c r="B19" s="403" t="s">
        <v>20</v>
      </c>
      <c r="C19" s="12"/>
      <c r="D19" s="237" t="str">
        <f>'PLAN DE MEJORAMIENTO'!D19</f>
        <v>Incrementar el nivel de capacidad operativa de las comisiones de evaluación y promoción.</v>
      </c>
      <c r="E19" s="371">
        <f>'PLAN DE MEJORAMIENTO'!E19</f>
        <v>1</v>
      </c>
      <c r="F19" s="371">
        <f>'PLAN DE MEJORAMIENTO'!F19</f>
        <v>1</v>
      </c>
      <c r="G19" s="371">
        <f t="shared" si="15"/>
        <v>0.75</v>
      </c>
      <c r="H19" s="372" t="str">
        <f>'PLAN DE MEJORAMIENTO'!G19</f>
        <v>Porcentaje de capacidad operativa de las comisiones de evaluación y promoción.</v>
      </c>
      <c r="I19" s="373">
        <v>3.0</v>
      </c>
      <c r="J19" s="374">
        <f>'PLAN DE MEJORAMIENTO'!I19</f>
        <v>6</v>
      </c>
      <c r="K19" s="373">
        <v>3.0</v>
      </c>
      <c r="L19" s="376">
        <f t="shared" si="16"/>
        <v>0.5</v>
      </c>
      <c r="M19" s="374">
        <f t="shared" si="17"/>
        <v>3</v>
      </c>
      <c r="N19" s="376">
        <f t="shared" si="18"/>
        <v>0.5</v>
      </c>
      <c r="O19" s="418"/>
      <c r="P19" s="385" t="s">
        <v>353</v>
      </c>
      <c r="Q19" s="386"/>
      <c r="R19" s="387"/>
      <c r="S19" s="387"/>
      <c r="T19" s="388"/>
      <c r="U19" s="389">
        <v>40009.0</v>
      </c>
      <c r="V19" s="413"/>
      <c r="W19" s="413"/>
      <c r="X19" s="413"/>
      <c r="Y19" s="413"/>
    </row>
    <row r="20" ht="78.0" customHeight="1">
      <c r="A20" s="12"/>
      <c r="B20" s="403" t="s">
        <v>21</v>
      </c>
      <c r="C20" s="12"/>
      <c r="D20" s="237" t="str">
        <f>'PLAN DE MEJORAMIENTO'!D20</f>
        <v>Incrementar el nivel de  capacidad operativa del comité de convivencia.</v>
      </c>
      <c r="E20" s="371">
        <f>'PLAN DE MEJORAMIENTO'!E20</f>
        <v>1</v>
      </c>
      <c r="F20" s="371">
        <f>'PLAN DE MEJORAMIENTO'!F20</f>
        <v>1</v>
      </c>
      <c r="G20" s="371">
        <f t="shared" si="15"/>
        <v>0.75</v>
      </c>
      <c r="H20" s="372" t="str">
        <f>'PLAN DE MEJORAMIENTO'!G20</f>
        <v>Porcentaje de capacidad operativa del comité de convivencia.</v>
      </c>
      <c r="I20" s="373">
        <v>3.0</v>
      </c>
      <c r="J20" s="374">
        <f>'PLAN DE MEJORAMIENTO'!I20</f>
        <v>3</v>
      </c>
      <c r="K20" s="373">
        <v>3.0</v>
      </c>
      <c r="L20" s="376">
        <f t="shared" si="16"/>
        <v>1</v>
      </c>
      <c r="M20" s="374">
        <f t="shared" si="17"/>
        <v>0</v>
      </c>
      <c r="N20" s="376">
        <f t="shared" si="18"/>
        <v>0</v>
      </c>
      <c r="O20" s="418"/>
      <c r="P20" s="419" t="s">
        <v>353</v>
      </c>
      <c r="Q20" s="386"/>
      <c r="R20" s="387"/>
      <c r="S20" s="387"/>
      <c r="T20" s="420"/>
      <c r="U20" s="421">
        <v>40024.0</v>
      </c>
      <c r="V20" s="413"/>
      <c r="W20" s="413"/>
      <c r="X20" s="413"/>
      <c r="Y20" s="413"/>
    </row>
    <row r="21" ht="33.75" customHeight="1">
      <c r="A21" s="12"/>
      <c r="B21" s="403" t="s">
        <v>22</v>
      </c>
      <c r="C21" s="12"/>
      <c r="D21" s="237" t="str">
        <f>'PLAN DE MEJORAMIENTO'!D21</f>
        <v>Incrementar el nivel de capacidad operativa del consejo estudiantil.</v>
      </c>
      <c r="E21" s="371">
        <f>'PLAN DE MEJORAMIENTO'!E21</f>
        <v>0.5</v>
      </c>
      <c r="F21" s="371">
        <f>'PLAN DE MEJORAMIENTO'!F21</f>
        <v>0.8</v>
      </c>
      <c r="G21" s="371">
        <f t="shared" si="15"/>
        <v>0.75</v>
      </c>
      <c r="H21" s="372" t="str">
        <f>'PLAN DE MEJORAMIENTO'!G21</f>
        <v>Porcentaje de capacidad operativa del consejo estudiantil.</v>
      </c>
      <c r="I21" s="373">
        <v>3.0</v>
      </c>
      <c r="J21" s="374">
        <f>'PLAN DE MEJORAMIENTO'!I21</f>
        <v>3</v>
      </c>
      <c r="K21" s="373">
        <v>3.0</v>
      </c>
      <c r="L21" s="376">
        <f t="shared" si="16"/>
        <v>1</v>
      </c>
      <c r="M21" s="374">
        <f t="shared" si="17"/>
        <v>0</v>
      </c>
      <c r="N21" s="376">
        <f t="shared" si="18"/>
        <v>0</v>
      </c>
      <c r="O21" s="422"/>
      <c r="P21" s="423"/>
      <c r="Q21" s="386"/>
      <c r="R21" s="387"/>
      <c r="S21" s="387"/>
      <c r="T21" s="388"/>
      <c r="U21" s="223"/>
      <c r="V21" s="223"/>
      <c r="W21" s="223"/>
      <c r="X21" s="223"/>
      <c r="Y21" s="223"/>
      <c r="Z21" s="223"/>
    </row>
    <row r="22" ht="33.75" customHeight="1">
      <c r="A22" s="12"/>
      <c r="B22" s="403" t="s">
        <v>23</v>
      </c>
      <c r="C22" s="12"/>
      <c r="D22" s="237" t="str">
        <f>'PLAN DE MEJORAMIENTO'!D22</f>
        <v>Incrementar el nivel de capacidad operativa del personero estudiantil.</v>
      </c>
      <c r="E22" s="371">
        <f>'PLAN DE MEJORAMIENTO'!E22</f>
        <v>1</v>
      </c>
      <c r="F22" s="371">
        <f>'PLAN DE MEJORAMIENTO'!F22</f>
        <v>1</v>
      </c>
      <c r="G22" s="371">
        <f t="shared" si="15"/>
        <v>0.75</v>
      </c>
      <c r="H22" s="372" t="str">
        <f>'PLAN DE MEJORAMIENTO'!G22</f>
        <v>Porcentaje de capacidad operativa del personero estudiantil.</v>
      </c>
      <c r="I22" s="373">
        <v>3.0</v>
      </c>
      <c r="J22" s="374">
        <f>'PLAN DE MEJORAMIENTO'!I22</f>
        <v>3</v>
      </c>
      <c r="K22" s="373">
        <v>3.0</v>
      </c>
      <c r="L22" s="376">
        <f t="shared" si="16"/>
        <v>1</v>
      </c>
      <c r="M22" s="374">
        <f t="shared" si="17"/>
        <v>0</v>
      </c>
      <c r="N22" s="376">
        <f t="shared" si="18"/>
        <v>0</v>
      </c>
      <c r="O22" s="422"/>
      <c r="P22" s="424"/>
    </row>
    <row r="23" ht="33.75" customHeight="1">
      <c r="A23" s="12"/>
      <c r="B23" s="403" t="s">
        <v>24</v>
      </c>
      <c r="C23" s="12"/>
      <c r="D23" s="237" t="str">
        <f>'PLAN DE MEJORAMIENTO'!D23</f>
        <v>Incrementar el nivel de capacidad operativa de la asmblea de padres.</v>
      </c>
      <c r="E23" s="371">
        <f>'PLAN DE MEJORAMIENTO'!E23</f>
        <v>0.5</v>
      </c>
      <c r="F23" s="371">
        <f>'PLAN DE MEJORAMIENTO'!F23</f>
        <v>0.8</v>
      </c>
      <c r="G23" s="371">
        <f t="shared" si="15"/>
        <v>0.75</v>
      </c>
      <c r="H23" s="372" t="str">
        <f>'PLAN DE MEJORAMIENTO'!G23</f>
        <v>Porcentaje de capacidad operativa de la asmblea de padres.</v>
      </c>
      <c r="I23" s="373">
        <v>3.0</v>
      </c>
      <c r="J23" s="374">
        <f>'PLAN DE MEJORAMIENTO'!I23</f>
        <v>3</v>
      </c>
      <c r="K23" s="373">
        <v>3.0</v>
      </c>
      <c r="L23" s="376">
        <f t="shared" si="16"/>
        <v>1</v>
      </c>
      <c r="M23" s="374">
        <f t="shared" si="17"/>
        <v>0</v>
      </c>
      <c r="N23" s="376">
        <f t="shared" si="18"/>
        <v>0</v>
      </c>
      <c r="O23" s="425"/>
      <c r="P23" s="266"/>
    </row>
    <row r="24" ht="33.75" customHeight="1">
      <c r="A24" s="8"/>
      <c r="B24" s="403" t="s">
        <v>25</v>
      </c>
      <c r="C24" s="8"/>
      <c r="D24" s="237" t="str">
        <f>'PLAN DE MEJORAMIENTO'!D24</f>
        <v>Incrementar el nivel de capacidad operativa del consejo de padres.</v>
      </c>
      <c r="E24" s="371">
        <f>'PLAN DE MEJORAMIENTO'!E24</f>
        <v>0.5</v>
      </c>
      <c r="F24" s="371">
        <f>'PLAN DE MEJORAMIENTO'!F24</f>
        <v>1</v>
      </c>
      <c r="G24" s="371">
        <f t="shared" si="15"/>
        <v>0.75</v>
      </c>
      <c r="H24" s="372" t="str">
        <f>'PLAN DE MEJORAMIENTO'!G24</f>
        <v>Porcentaje de capacidad operativa del consejo de padres.</v>
      </c>
      <c r="I24" s="373">
        <v>3.0</v>
      </c>
      <c r="J24" s="374">
        <f>'PLAN DE MEJORAMIENTO'!I24</f>
        <v>3</v>
      </c>
      <c r="K24" s="373">
        <v>3.0</v>
      </c>
      <c r="L24" s="376">
        <f t="shared" si="16"/>
        <v>1</v>
      </c>
      <c r="M24" s="374">
        <f t="shared" si="17"/>
        <v>0</v>
      </c>
      <c r="N24" s="376">
        <f t="shared" si="18"/>
        <v>0</v>
      </c>
      <c r="O24" s="425"/>
      <c r="P24" s="266"/>
    </row>
    <row r="25" ht="15.75" customHeight="1">
      <c r="A25" s="391" t="s">
        <v>10</v>
      </c>
      <c r="B25" s="391">
        <f t="shared" ref="B25:D25" si="19">COUNTA(B17:B24)</f>
        <v>8</v>
      </c>
      <c r="C25" s="391">
        <f t="shared" si="19"/>
        <v>1</v>
      </c>
      <c r="D25" s="391">
        <f t="shared" si="19"/>
        <v>8</v>
      </c>
      <c r="E25" s="371">
        <f t="shared" ref="E25:G25" si="20">SUM(E17:E24)/8</f>
        <v>0.75</v>
      </c>
      <c r="F25" s="371">
        <f t="shared" si="20"/>
        <v>0.9375</v>
      </c>
      <c r="G25" s="371">
        <f t="shared" si="20"/>
        <v>0.75</v>
      </c>
      <c r="H25" s="398">
        <f>COUNTA(H17:H24)</f>
        <v>8</v>
      </c>
      <c r="I25" s="393">
        <f>SUM(I17:I24)/8</f>
        <v>3</v>
      </c>
      <c r="J25" s="393">
        <f t="shared" ref="J25:K25" si="21">SUM(J17:J24)</f>
        <v>27</v>
      </c>
      <c r="K25" s="393">
        <f t="shared" si="21"/>
        <v>24</v>
      </c>
      <c r="L25" s="394">
        <f>SUM(L17:L24)/8</f>
        <v>0.9375</v>
      </c>
      <c r="M25" s="393">
        <f>SUM(M17:M24)</f>
        <v>3</v>
      </c>
      <c r="N25" s="394">
        <f>SUM(N17:N24)/8</f>
        <v>0.0625</v>
      </c>
      <c r="O25" s="425"/>
      <c r="P25" s="266"/>
    </row>
    <row r="26" ht="52.5" customHeight="1">
      <c r="A26" s="402" t="s">
        <v>26</v>
      </c>
      <c r="B26" s="403" t="s">
        <v>27</v>
      </c>
      <c r="C26" s="370" t="s">
        <v>380</v>
      </c>
      <c r="D26" s="237" t="str">
        <f>'PLAN DE MEJORAMIENTO'!D26</f>
        <v>Incrementar el nivel de efectividad de los mecanismos de comunicación.</v>
      </c>
      <c r="E26" s="371">
        <f>'PLAN DE MEJORAMIENTO'!E26</f>
        <v>0.75</v>
      </c>
      <c r="F26" s="371">
        <f>'PLAN DE MEJORAMIENTO'!F26</f>
        <v>0.8</v>
      </c>
      <c r="G26" s="371">
        <f t="shared" ref="G26:G29" si="22">(I26)/4</f>
        <v>0.5</v>
      </c>
      <c r="H26" s="372" t="str">
        <f>'PLAN DE MEJORAMIENTO'!G26</f>
        <v>Porcentaje de efectividad de los mecanismos de comunicación.</v>
      </c>
      <c r="I26" s="373">
        <v>2.0</v>
      </c>
      <c r="J26" s="374">
        <f>'PLAN DE MEJORAMIENTO'!I26</f>
        <v>3</v>
      </c>
      <c r="K26" s="373">
        <v>2.0</v>
      </c>
      <c r="L26" s="376">
        <f t="shared" ref="L26:L29" si="23">K26/J26</f>
        <v>0.6666666667</v>
      </c>
      <c r="M26" s="374">
        <f t="shared" ref="M26:M29" si="24">J26-K26</f>
        <v>1</v>
      </c>
      <c r="N26" s="376">
        <f t="shared" ref="N26:N29" si="25">M26/J26</f>
        <v>0.3333333333</v>
      </c>
      <c r="O26" s="425"/>
      <c r="P26" s="266"/>
    </row>
    <row r="27" ht="39.75" customHeight="1">
      <c r="A27" s="12"/>
      <c r="B27" s="403" t="s">
        <v>28</v>
      </c>
      <c r="C27" s="12"/>
      <c r="D27" s="237" t="str">
        <f>'PLAN DE MEJORAMIENTO'!D27</f>
        <v>Incrementar el nivel de contribución del trabajo en equipo.</v>
      </c>
      <c r="E27" s="371">
        <f>'PLAN DE MEJORAMIENTO'!E27</f>
        <v>0.75</v>
      </c>
      <c r="F27" s="371">
        <f>'PLAN DE MEJORAMIENTO'!F27</f>
        <v>0.8</v>
      </c>
      <c r="G27" s="371">
        <f t="shared" si="22"/>
        <v>0.5</v>
      </c>
      <c r="H27" s="372" t="str">
        <f>'PLAN DE MEJORAMIENTO'!G27</f>
        <v>Porcentaje de contribución del trabajo en equipo.</v>
      </c>
      <c r="I27" s="373">
        <v>2.0</v>
      </c>
      <c r="J27" s="374">
        <f>'PLAN DE MEJORAMIENTO'!I27</f>
        <v>3</v>
      </c>
      <c r="K27" s="373">
        <v>2.0</v>
      </c>
      <c r="L27" s="376">
        <f t="shared" si="23"/>
        <v>0.6666666667</v>
      </c>
      <c r="M27" s="374">
        <f t="shared" si="24"/>
        <v>1</v>
      </c>
      <c r="N27" s="376">
        <f t="shared" si="25"/>
        <v>0.3333333333</v>
      </c>
      <c r="O27" s="425"/>
      <c r="P27" s="266"/>
    </row>
    <row r="28" ht="93.0" customHeight="1">
      <c r="A28" s="12"/>
      <c r="B28" s="403" t="s">
        <v>29</v>
      </c>
      <c r="C28" s="12"/>
      <c r="D28" s="237" t="str">
        <f>'PLAN DE MEJORAMIENTO'!D28</f>
        <v>Incrementar el nivel de eficiencia del sistema de estímulos y reconocimiento de los logros de los docentes y estudiantes.</v>
      </c>
      <c r="E28" s="371">
        <f>'PLAN DE MEJORAMIENTO'!E28</f>
        <v>0.5</v>
      </c>
      <c r="F28" s="371">
        <f>'PLAN DE MEJORAMIENTO'!F28</f>
        <v>0.5</v>
      </c>
      <c r="G28" s="371">
        <f t="shared" si="22"/>
        <v>0.5</v>
      </c>
      <c r="H28" s="372" t="str">
        <f>'PLAN DE MEJORAMIENTO'!G28</f>
        <v>Porcentaje de eficiencia del sistema de estímulos y reconocimiento de los logros de los docentes y estudiantes.</v>
      </c>
      <c r="I28" s="373">
        <v>2.0</v>
      </c>
      <c r="J28" s="374">
        <f>'PLAN DE MEJORAMIENTO'!I28</f>
        <v>3</v>
      </c>
      <c r="K28" s="373">
        <v>2.0</v>
      </c>
      <c r="L28" s="376">
        <f t="shared" si="23"/>
        <v>0.6666666667</v>
      </c>
      <c r="M28" s="374">
        <f t="shared" si="24"/>
        <v>1</v>
      </c>
      <c r="N28" s="376">
        <f t="shared" si="25"/>
        <v>0.3333333333</v>
      </c>
      <c r="O28" s="425"/>
      <c r="P28" s="266"/>
    </row>
    <row r="29" ht="15.75" customHeight="1">
      <c r="A29" s="8"/>
      <c r="B29" s="403" t="s">
        <v>30</v>
      </c>
      <c r="C29" s="8"/>
      <c r="D29" s="237" t="str">
        <f>'PLAN DE MEJORAMIENTO'!D29</f>
        <v>Incrementar el nivel de impacto de buenas prácticas institucionales.</v>
      </c>
      <c r="E29" s="371">
        <f>'PLAN DE MEJORAMIENTO'!E29</f>
        <v>0.25</v>
      </c>
      <c r="F29" s="371">
        <f>'PLAN DE MEJORAMIENTO'!F29</f>
        <v>0.5</v>
      </c>
      <c r="G29" s="371">
        <f t="shared" si="22"/>
        <v>0.5</v>
      </c>
      <c r="H29" s="372" t="str">
        <f>'PLAN DE MEJORAMIENTO'!G29</f>
        <v>Porcentaje de impacto de buenas prácticas institucionales.</v>
      </c>
      <c r="I29" s="373">
        <v>2.0</v>
      </c>
      <c r="J29" s="374">
        <f>'PLAN DE MEJORAMIENTO'!I29</f>
        <v>3</v>
      </c>
      <c r="K29" s="373">
        <v>2.0</v>
      </c>
      <c r="L29" s="376">
        <f t="shared" si="23"/>
        <v>0.6666666667</v>
      </c>
      <c r="M29" s="374">
        <f t="shared" si="24"/>
        <v>1</v>
      </c>
      <c r="N29" s="376">
        <f t="shared" si="25"/>
        <v>0.3333333333</v>
      </c>
      <c r="O29" s="425"/>
      <c r="P29" s="266"/>
    </row>
    <row r="30" ht="15.75" customHeight="1">
      <c r="A30" s="403" t="s">
        <v>10</v>
      </c>
      <c r="B30" s="391">
        <f t="shared" ref="B30:D30" si="26">COUNTA(B26:B29)</f>
        <v>4</v>
      </c>
      <c r="C30" s="391">
        <f t="shared" si="26"/>
        <v>1</v>
      </c>
      <c r="D30" s="391">
        <f t="shared" si="26"/>
        <v>4</v>
      </c>
      <c r="E30" s="371">
        <f t="shared" ref="E30:G30" si="27">SUM(E26:E29)/4</f>
        <v>0.5625</v>
      </c>
      <c r="F30" s="371">
        <f t="shared" si="27"/>
        <v>0.65</v>
      </c>
      <c r="G30" s="371">
        <f t="shared" si="27"/>
        <v>0.5</v>
      </c>
      <c r="H30" s="398">
        <f>COUNTA(H26:H29)</f>
        <v>4</v>
      </c>
      <c r="I30" s="393">
        <f>SUM(I26:I29)/4</f>
        <v>2</v>
      </c>
      <c r="J30" s="393">
        <f t="shared" ref="J30:K30" si="28">SUM(J26:J29)</f>
        <v>12</v>
      </c>
      <c r="K30" s="393">
        <f t="shared" si="28"/>
        <v>8</v>
      </c>
      <c r="L30" s="394">
        <f>SUM(L26:L29)/4</f>
        <v>0.6666666667</v>
      </c>
      <c r="M30" s="393">
        <f>SUM(M26:M29)</f>
        <v>4</v>
      </c>
      <c r="N30" s="394">
        <f>SUM(N26:N29)/4</f>
        <v>0.3333333333</v>
      </c>
      <c r="O30" s="425"/>
      <c r="P30" s="266"/>
    </row>
    <row r="31" ht="84.75" customHeight="1">
      <c r="A31" s="426" t="s">
        <v>31</v>
      </c>
      <c r="B31" s="403" t="s">
        <v>32</v>
      </c>
      <c r="C31" s="370" t="s">
        <v>698</v>
      </c>
      <c r="D31" s="237" t="str">
        <f>'PLAN DE MEJORAMIENTO'!D31</f>
        <v>Incrementar el nivel de eficiencia de las estrategias usadas para la identificación de los estudiantes con la institución.</v>
      </c>
      <c r="E31" s="371">
        <f>'PLAN DE MEJORAMIENTO'!E31</f>
        <v>0.5</v>
      </c>
      <c r="F31" s="371">
        <f>'PLAN DE MEJORAMIENTO'!F31</f>
        <v>0.75</v>
      </c>
      <c r="G31" s="371">
        <f t="shared" ref="G31:G39" si="29">(I31)/4</f>
        <v>0.75</v>
      </c>
      <c r="H31" s="372" t="str">
        <f>'PLAN DE MEJORAMIENTO'!G31</f>
        <v>Porcentaje de eficiencia de las estrategias usadas para la identificación de los estudiantes con la institución.</v>
      </c>
      <c r="I31" s="373">
        <v>3.0</v>
      </c>
      <c r="J31" s="374">
        <f>'PLAN DE MEJORAMIENTO'!I31</f>
        <v>3</v>
      </c>
      <c r="K31" s="373">
        <v>3.0</v>
      </c>
      <c r="L31" s="376">
        <f t="shared" ref="L31:L39" si="30">K31/J31</f>
        <v>1</v>
      </c>
      <c r="M31" s="374">
        <f t="shared" ref="M31:M39" si="31">J31-K31</f>
        <v>0</v>
      </c>
      <c r="N31" s="376">
        <f t="shared" ref="N31:N39" si="32">M31/J31</f>
        <v>0</v>
      </c>
      <c r="O31" s="425"/>
      <c r="P31" s="266"/>
    </row>
    <row r="32" ht="15.75" customHeight="1">
      <c r="A32" s="12"/>
      <c r="B32" s="403" t="s">
        <v>33</v>
      </c>
      <c r="C32" s="12"/>
      <c r="D32" s="237" t="str">
        <f>'PLAN DE MEJORAMIENTO'!D32</f>
        <v>Incrementar el nivel de eficiencia de las estrategias para la evaluación periódica de sus espacios y dotaciones.</v>
      </c>
      <c r="E32" s="371">
        <f>'PLAN DE MEJORAMIENTO'!E32</f>
        <v>0.5</v>
      </c>
      <c r="F32" s="371">
        <f>'PLAN DE MEJORAMIENTO'!F32</f>
        <v>0.75</v>
      </c>
      <c r="G32" s="371">
        <f t="shared" si="29"/>
        <v>0.75</v>
      </c>
      <c r="H32" s="372" t="str">
        <f>'PLAN DE MEJORAMIENTO'!G32</f>
        <v>Porcentaje de eficiencia de las estrategias para la evaluación periódica de sus espacios y dotaciones.</v>
      </c>
      <c r="I32" s="373">
        <v>3.0</v>
      </c>
      <c r="J32" s="374">
        <f>'PLAN DE MEJORAMIENTO'!I32</f>
        <v>3</v>
      </c>
      <c r="K32" s="373">
        <v>3.0</v>
      </c>
      <c r="L32" s="376">
        <f t="shared" si="30"/>
        <v>1</v>
      </c>
      <c r="M32" s="374">
        <f t="shared" si="31"/>
        <v>0</v>
      </c>
      <c r="N32" s="376">
        <f t="shared" si="32"/>
        <v>0</v>
      </c>
      <c r="O32" s="425"/>
      <c r="P32" s="266"/>
    </row>
    <row r="33" ht="15.75" customHeight="1">
      <c r="A33" s="12"/>
      <c r="B33" s="403" t="s">
        <v>34</v>
      </c>
      <c r="C33" s="12"/>
      <c r="D33" s="237" t="str">
        <f>'PLAN DE MEJORAMIENTO'!D33</f>
        <v>Incrementarel nivel de efectividad del programa de inducción y acogida a estudiantes nuevos y sus familias y a otros que los rodean.</v>
      </c>
      <c r="E33" s="371">
        <f>'PLAN DE MEJORAMIENTO'!E33</f>
        <v>1</v>
      </c>
      <c r="F33" s="371">
        <f>'PLAN DE MEJORAMIENTO'!F33</f>
        <v>1</v>
      </c>
      <c r="G33" s="371">
        <f t="shared" si="29"/>
        <v>0.75</v>
      </c>
      <c r="H33" s="372" t="str">
        <f>'PLAN DE MEJORAMIENTO'!G33</f>
        <v>Porcentaje de la efectividad del programa de inducción y acogida a estudiantes nuevos y sus familias y a otros que los rodean.</v>
      </c>
      <c r="I33" s="373">
        <v>3.0</v>
      </c>
      <c r="J33" s="374">
        <f>'PLAN DE MEJORAMIENTO'!I33</f>
        <v>3</v>
      </c>
      <c r="K33" s="373">
        <v>3.0</v>
      </c>
      <c r="L33" s="376">
        <f t="shared" si="30"/>
        <v>1</v>
      </c>
      <c r="M33" s="374">
        <f t="shared" si="31"/>
        <v>0</v>
      </c>
      <c r="N33" s="376">
        <f t="shared" si="32"/>
        <v>0</v>
      </c>
      <c r="O33" s="425"/>
      <c r="P33" s="266"/>
    </row>
    <row r="34" ht="15.75" customHeight="1">
      <c r="A34" s="12"/>
      <c r="B34" s="403" t="s">
        <v>35</v>
      </c>
      <c r="C34" s="12"/>
      <c r="D34" s="237" t="str">
        <f>'PLAN DE MEJORAMIENTO'!D34</f>
        <v>Incrementar el nivel de efectividad de la estrategia para la identificación de actitudes de los estudiantes hacia el aprendizaje.</v>
      </c>
      <c r="E34" s="371">
        <f>'PLAN DE MEJORAMIENTO'!E34</f>
        <v>0.5</v>
      </c>
      <c r="F34" s="371">
        <f>'PLAN DE MEJORAMIENTO'!F34</f>
        <v>1</v>
      </c>
      <c r="G34" s="371">
        <f t="shared" si="29"/>
        <v>0.75</v>
      </c>
      <c r="H34" s="372" t="str">
        <f>'PLAN DE MEJORAMIENTO'!G34</f>
        <v>Porcentaje de  efectividad de la estrategia para la identificación de actitudes de los estudiantes hacia el aprendizaje.</v>
      </c>
      <c r="I34" s="373">
        <v>3.0</v>
      </c>
      <c r="J34" s="374">
        <f>'PLAN DE MEJORAMIENTO'!I34</f>
        <v>3</v>
      </c>
      <c r="K34" s="373">
        <v>3.0</v>
      </c>
      <c r="L34" s="376">
        <f t="shared" si="30"/>
        <v>1</v>
      </c>
      <c r="M34" s="374">
        <f t="shared" si="31"/>
        <v>0</v>
      </c>
      <c r="N34" s="376">
        <f t="shared" si="32"/>
        <v>0</v>
      </c>
      <c r="O34" s="425"/>
      <c r="P34" s="266"/>
    </row>
    <row r="35" ht="15.75" customHeight="1">
      <c r="A35" s="12"/>
      <c r="B35" s="403" t="s">
        <v>36</v>
      </c>
      <c r="C35" s="12"/>
      <c r="D35" s="237" t="str">
        <f>'PLAN DE MEJORAMIENTO'!D35</f>
        <v>Incrementar el nivel de eficiencia del manual de convivencia en el cumplimiento de su papel en la gestión del clima institucional.</v>
      </c>
      <c r="E35" s="371">
        <f>'PLAN DE MEJORAMIENTO'!E35</f>
        <v>0.75</v>
      </c>
      <c r="F35" s="371">
        <f>'PLAN DE MEJORAMIENTO'!F35</f>
        <v>0.8</v>
      </c>
      <c r="G35" s="371">
        <f t="shared" si="29"/>
        <v>0.75</v>
      </c>
      <c r="H35" s="372" t="str">
        <f>'PLAN DE MEJORAMIENTO'!G35</f>
        <v>Porcentaje de eficiencia del manual de convivencia en el cumplimiento de su papel en la gestión del clima institucional.</v>
      </c>
      <c r="I35" s="373">
        <v>3.0</v>
      </c>
      <c r="J35" s="374">
        <f>'PLAN DE MEJORAMIENTO'!I35</f>
        <v>3</v>
      </c>
      <c r="K35" s="373">
        <v>3.0</v>
      </c>
      <c r="L35" s="376">
        <f t="shared" si="30"/>
        <v>1</v>
      </c>
      <c r="M35" s="374">
        <f t="shared" si="31"/>
        <v>0</v>
      </c>
      <c r="N35" s="376">
        <f t="shared" si="32"/>
        <v>0</v>
      </c>
      <c r="O35" s="425"/>
      <c r="P35" s="266"/>
    </row>
    <row r="36" ht="33.75" customHeight="1">
      <c r="A36" s="12"/>
      <c r="B36" s="403" t="s">
        <v>37</v>
      </c>
      <c r="C36" s="12"/>
      <c r="D36" s="237" t="str">
        <f>'PLAN DE MEJORAMIENTO'!D36</f>
        <v>Incrementar el nivel de efectividad de la política referida a las actividades curriculares.</v>
      </c>
      <c r="E36" s="371">
        <f>'PLAN DE MEJORAMIENTO'!E36</f>
        <v>1</v>
      </c>
      <c r="F36" s="371">
        <f>'PLAN DE MEJORAMIENTO'!F36</f>
        <v>1</v>
      </c>
      <c r="G36" s="371">
        <f t="shared" si="29"/>
        <v>0.75</v>
      </c>
      <c r="H36" s="372" t="str">
        <f>'PLAN DE MEJORAMIENTO'!G36</f>
        <v>Porcentaje de efectividad de la política referida a las actividades curriculares.</v>
      </c>
      <c r="I36" s="373">
        <v>3.0</v>
      </c>
      <c r="J36" s="374">
        <f>'PLAN DE MEJORAMIENTO'!I36</f>
        <v>3</v>
      </c>
      <c r="K36" s="373">
        <v>3.0</v>
      </c>
      <c r="L36" s="376">
        <f t="shared" si="30"/>
        <v>1</v>
      </c>
      <c r="M36" s="374">
        <f t="shared" si="31"/>
        <v>0</v>
      </c>
      <c r="N36" s="376">
        <f t="shared" si="32"/>
        <v>0</v>
      </c>
      <c r="O36" s="425"/>
      <c r="P36" s="266"/>
    </row>
    <row r="37" ht="15.75" customHeight="1">
      <c r="A37" s="12"/>
      <c r="B37" s="403" t="s">
        <v>38</v>
      </c>
      <c r="C37" s="12"/>
      <c r="D37" s="237" t="str">
        <f>'PLAN DE MEJORAMIENTO'!D37</f>
        <v>Incrementar el nivel de efectividad del programa de promoción de  bienestar brindado a los alumnos.</v>
      </c>
      <c r="E37" s="371">
        <f>'PLAN DE MEJORAMIENTO'!E37</f>
        <v>0.75</v>
      </c>
      <c r="F37" s="371">
        <f>'PLAN DE MEJORAMIENTO'!F37</f>
        <v>1</v>
      </c>
      <c r="G37" s="371">
        <f t="shared" si="29"/>
        <v>0.75</v>
      </c>
      <c r="H37" s="372" t="str">
        <f>'PLAN DE MEJORAMIENTO'!G37</f>
        <v>Porcentaje de efectividad del programade promoción de  bienestar brindado a los alumnos.</v>
      </c>
      <c r="I37" s="373">
        <v>3.0</v>
      </c>
      <c r="J37" s="374">
        <f>'PLAN DE MEJORAMIENTO'!I37</f>
        <v>3</v>
      </c>
      <c r="K37" s="373">
        <v>3.0</v>
      </c>
      <c r="L37" s="376">
        <f t="shared" si="30"/>
        <v>1</v>
      </c>
      <c r="M37" s="374">
        <f t="shared" si="31"/>
        <v>0</v>
      </c>
      <c r="N37" s="376">
        <f t="shared" si="32"/>
        <v>0</v>
      </c>
      <c r="O37" s="425"/>
      <c r="P37" s="266"/>
    </row>
    <row r="38" ht="15.75" customHeight="1">
      <c r="A38" s="12"/>
      <c r="B38" s="403" t="s">
        <v>39</v>
      </c>
      <c r="C38" s="12"/>
      <c r="D38" s="237" t="str">
        <f>'PLAN DE MEJORAMIENTO'!D38</f>
        <v>Incrementar el nivel de capacidad operativa del comité de convivencia en el manejo de conflictos.</v>
      </c>
      <c r="E38" s="371">
        <f>'PLAN DE MEJORAMIENTO'!E38</f>
        <v>1</v>
      </c>
      <c r="F38" s="371">
        <f>'PLAN DE MEJORAMIENTO'!F38</f>
        <v>1</v>
      </c>
      <c r="G38" s="371">
        <f t="shared" si="29"/>
        <v>0.75</v>
      </c>
      <c r="H38" s="372" t="str">
        <f>'PLAN DE MEJORAMIENTO'!G38</f>
        <v>Porcentaje de capacidad operativa del comité de convivencia en el manejo de conflictos.</v>
      </c>
      <c r="I38" s="373">
        <v>3.0</v>
      </c>
      <c r="J38" s="374">
        <f>'PLAN DE MEJORAMIENTO'!I38</f>
        <v>3</v>
      </c>
      <c r="K38" s="373">
        <v>3.0</v>
      </c>
      <c r="L38" s="376">
        <f t="shared" si="30"/>
        <v>1</v>
      </c>
      <c r="M38" s="374">
        <f t="shared" si="31"/>
        <v>0</v>
      </c>
      <c r="N38" s="376">
        <f t="shared" si="32"/>
        <v>0</v>
      </c>
      <c r="O38" s="425"/>
      <c r="P38" s="266"/>
    </row>
    <row r="39" ht="15.75" customHeight="1">
      <c r="A39" s="8"/>
      <c r="B39" s="403" t="s">
        <v>40</v>
      </c>
      <c r="C39" s="8"/>
      <c r="D39" s="237" t="str">
        <f>'PLAN DE MEJORAMIENTO'!D39</f>
        <v>Incrementar el nivel de efectividad de las políticas, mecanismos y recursos utilizados para la prevención de riesgos y manejo de casos difíciles.</v>
      </c>
      <c r="E39" s="371">
        <f>'PLAN DE MEJORAMIENTO'!E39</f>
        <v>1</v>
      </c>
      <c r="F39" s="371">
        <f>'PLAN DE MEJORAMIENTO'!F39</f>
        <v>1</v>
      </c>
      <c r="G39" s="371">
        <f t="shared" si="29"/>
        <v>0.75</v>
      </c>
      <c r="H39" s="372" t="str">
        <f>'PLAN DE MEJORAMIENTO'!G39</f>
        <v>Porcentaje de efectividad de las políticas, mecanismos y recursos utilizados para la prevención de riesgos y manejo de casos difíciles.</v>
      </c>
      <c r="I39" s="373">
        <v>3.0</v>
      </c>
      <c r="J39" s="374">
        <f>'PLAN DE MEJORAMIENTO'!I39</f>
        <v>3</v>
      </c>
      <c r="K39" s="373">
        <v>3.0</v>
      </c>
      <c r="L39" s="376">
        <f t="shared" si="30"/>
        <v>1</v>
      </c>
      <c r="M39" s="374">
        <f t="shared" si="31"/>
        <v>0</v>
      </c>
      <c r="N39" s="376">
        <f t="shared" si="32"/>
        <v>0</v>
      </c>
      <c r="O39" s="425"/>
      <c r="P39" s="266"/>
    </row>
    <row r="40" ht="15.75" customHeight="1">
      <c r="A40" s="403" t="s">
        <v>10</v>
      </c>
      <c r="B40" s="391">
        <f t="shared" ref="B40:D40" si="33">COUNTA(B31:B39)</f>
        <v>9</v>
      </c>
      <c r="C40" s="391">
        <f t="shared" si="33"/>
        <v>1</v>
      </c>
      <c r="D40" s="391">
        <f t="shared" si="33"/>
        <v>9</v>
      </c>
      <c r="E40" s="371">
        <f t="shared" ref="E40:G40" si="34">SUM(E31:E39)/9</f>
        <v>0.7777777778</v>
      </c>
      <c r="F40" s="371">
        <f t="shared" si="34"/>
        <v>0.9222222222</v>
      </c>
      <c r="G40" s="371">
        <f t="shared" si="34"/>
        <v>0.75</v>
      </c>
      <c r="H40" s="398">
        <f>COUNTA(H31:H39)</f>
        <v>9</v>
      </c>
      <c r="I40" s="393">
        <f>SUM(I31:I39)/9</f>
        <v>3</v>
      </c>
      <c r="J40" s="393">
        <f t="shared" ref="J40:K40" si="35">SUM(J31:J39)</f>
        <v>27</v>
      </c>
      <c r="K40" s="393">
        <f t="shared" si="35"/>
        <v>27</v>
      </c>
      <c r="L40" s="394">
        <f>SUM(L31:L39)/9</f>
        <v>1</v>
      </c>
      <c r="M40" s="393">
        <f>SUM(M31:M39)</f>
        <v>0</v>
      </c>
      <c r="N40" s="394">
        <f>SUM(N31:N39)/9</f>
        <v>0</v>
      </c>
      <c r="O40" s="425"/>
      <c r="P40" s="266"/>
    </row>
    <row r="41" ht="77.25" customHeight="1">
      <c r="A41" s="402" t="s">
        <v>699</v>
      </c>
      <c r="B41" s="403" t="s">
        <v>42</v>
      </c>
      <c r="C41" s="427" t="s">
        <v>423</v>
      </c>
      <c r="D41" s="237" t="str">
        <f>'PLAN DE MEJORAMIENTO'!D41</f>
        <v>Incrementar el nivel de efectividad de las políticas, procesos de comunicación e intercambio con las familias o acudientes.</v>
      </c>
      <c r="E41" s="371">
        <f>'PLAN DE MEJORAMIENTO'!E41</f>
        <v>0.75</v>
      </c>
      <c r="F41" s="371">
        <f>'PLAN DE MEJORAMIENTO'!F41</f>
        <v>0.9</v>
      </c>
      <c r="G41" s="371">
        <f t="shared" ref="G41:G44" si="36">(I41)/4</f>
        <v>0.5</v>
      </c>
      <c r="H41" s="372" t="str">
        <f>'PLAN DE MEJORAMIENTO'!G41</f>
        <v>Porcentaje de efectividad de las políticas, procesos de comunicación e intercambio con las familias o acudientes.</v>
      </c>
      <c r="I41" s="373">
        <v>2.0</v>
      </c>
      <c r="J41" s="374">
        <f>'PLAN DE MEJORAMIENTO'!I41</f>
        <v>3</v>
      </c>
      <c r="K41" s="373">
        <v>3.0</v>
      </c>
      <c r="L41" s="376">
        <f t="shared" ref="L41:L44" si="37">K41/J41</f>
        <v>1</v>
      </c>
      <c r="M41" s="374">
        <f t="shared" ref="M41:M44" si="38">J41-K41</f>
        <v>0</v>
      </c>
      <c r="N41" s="376">
        <f t="shared" ref="N41:N44" si="39">M41/J41</f>
        <v>0</v>
      </c>
      <c r="O41" s="425"/>
      <c r="P41" s="266"/>
    </row>
    <row r="42" ht="15.75" customHeight="1">
      <c r="A42" s="12"/>
      <c r="B42" s="403" t="s">
        <v>43</v>
      </c>
      <c r="C42" s="12"/>
      <c r="D42" s="237" t="str">
        <f>'PLAN DE MEJORAMIENTO'!D42</f>
        <v>Incrementar el nivel de efectividad de las políticas, procesos
de comunicación e intercambio con las autoridades
educativas.</v>
      </c>
      <c r="E42" s="371">
        <f>'PLAN DE MEJORAMIENTO'!E42</f>
        <v>1</v>
      </c>
      <c r="F42" s="371">
        <f>'PLAN DE MEJORAMIENTO'!F42</f>
        <v>1</v>
      </c>
      <c r="G42" s="371">
        <f t="shared" si="36"/>
        <v>0.5</v>
      </c>
      <c r="H42" s="372" t="str">
        <f>'PLAN DE MEJORAMIENTO'!G42</f>
        <v>Porcentaje de efectividad de las políticas, procesos
de comunicación e intercambio con las autoridades
educativas.</v>
      </c>
      <c r="I42" s="373">
        <v>2.0</v>
      </c>
      <c r="J42" s="374">
        <f>'PLAN DE MEJORAMIENTO'!I42</f>
        <v>3</v>
      </c>
      <c r="K42" s="373">
        <v>3.0</v>
      </c>
      <c r="L42" s="376">
        <f t="shared" si="37"/>
        <v>1</v>
      </c>
      <c r="M42" s="374">
        <f t="shared" si="38"/>
        <v>0</v>
      </c>
      <c r="N42" s="376">
        <f t="shared" si="39"/>
        <v>0</v>
      </c>
      <c r="O42" s="425"/>
      <c r="P42" s="266"/>
    </row>
    <row r="43" ht="15.75" customHeight="1">
      <c r="A43" s="12"/>
      <c r="B43" s="403" t="s">
        <v>44</v>
      </c>
      <c r="C43" s="12"/>
      <c r="D43" s="237" t="str">
        <f>'PLAN DE MEJORAMIENTO'!D43</f>
        <v>Incrementar el nivel de impacto de las alianzas y
acuerdos con diferentes entidades.</v>
      </c>
      <c r="E43" s="371">
        <f>'PLAN DE MEJORAMIENTO'!E43</f>
        <v>1</v>
      </c>
      <c r="F43" s="371">
        <f>'PLAN DE MEJORAMIENTO'!F43</f>
        <v>0.75</v>
      </c>
      <c r="G43" s="371">
        <f t="shared" si="36"/>
        <v>0.5</v>
      </c>
      <c r="H43" s="372" t="str">
        <f>'PLAN DE MEJORAMIENTO'!G43</f>
        <v>Porcentaje de impacto de las alianzas y
acuerdos con diferentes entidades.</v>
      </c>
      <c r="I43" s="373">
        <v>2.0</v>
      </c>
      <c r="J43" s="374">
        <f>'PLAN DE MEJORAMIENTO'!I43</f>
        <v>3</v>
      </c>
      <c r="K43" s="373">
        <v>3.0</v>
      </c>
      <c r="L43" s="376">
        <f t="shared" si="37"/>
        <v>1</v>
      </c>
      <c r="M43" s="374">
        <f t="shared" si="38"/>
        <v>0</v>
      </c>
      <c r="N43" s="376">
        <f t="shared" si="39"/>
        <v>0</v>
      </c>
      <c r="O43" s="425"/>
      <c r="P43" s="266"/>
    </row>
    <row r="44" ht="15.75" customHeight="1">
      <c r="A44" s="8"/>
      <c r="B44" s="403" t="s">
        <v>45</v>
      </c>
      <c r="C44" s="8"/>
      <c r="D44" s="237" t="str">
        <f>'PLAN DE MEJORAMIENTO'!D44</f>
        <v>Incrementar el nivel de impacto de las alianzas con el sector productivo en el ámbito del fortalecimiento de las competencias de
los estudiantes. </v>
      </c>
      <c r="E44" s="371">
        <f>'PLAN DE MEJORAMIENTO'!E44</f>
        <v>0.75</v>
      </c>
      <c r="F44" s="371">
        <f>'PLAN DE MEJORAMIENTO'!F44</f>
        <v>1</v>
      </c>
      <c r="G44" s="371">
        <f t="shared" si="36"/>
        <v>0.5</v>
      </c>
      <c r="H44" s="372" t="str">
        <f>'PLAN DE MEJORAMIENTO'!G44</f>
        <v>Porcentaje de impacto de las alianzas con el sector productivo en el ámbito del fortalecimiento de las competencias de
los estudiantes. </v>
      </c>
      <c r="I44" s="373">
        <v>2.0</v>
      </c>
      <c r="J44" s="374">
        <f>'PLAN DE MEJORAMIENTO'!I44</f>
        <v>3</v>
      </c>
      <c r="K44" s="373">
        <v>3.0</v>
      </c>
      <c r="L44" s="376">
        <f t="shared" si="37"/>
        <v>1</v>
      </c>
      <c r="M44" s="374">
        <f t="shared" si="38"/>
        <v>0</v>
      </c>
      <c r="N44" s="376">
        <f t="shared" si="39"/>
        <v>0</v>
      </c>
      <c r="O44" s="425"/>
      <c r="P44" s="266"/>
    </row>
    <row r="45" ht="15.75" customHeight="1">
      <c r="A45" s="403" t="s">
        <v>10</v>
      </c>
      <c r="B45" s="391">
        <f t="shared" ref="B45:D45" si="40">COUNTA(B41:B44)</f>
        <v>4</v>
      </c>
      <c r="C45" s="391">
        <f t="shared" si="40"/>
        <v>1</v>
      </c>
      <c r="D45" s="391">
        <f t="shared" si="40"/>
        <v>4</v>
      </c>
      <c r="E45" s="371">
        <f t="shared" ref="E45:G45" si="41">SUM(E41:E44)/4</f>
        <v>0.875</v>
      </c>
      <c r="F45" s="371">
        <f t="shared" si="41"/>
        <v>0.9125</v>
      </c>
      <c r="G45" s="371">
        <f t="shared" si="41"/>
        <v>0.5</v>
      </c>
      <c r="H45" s="398">
        <f>COUNTA(H41:H44)</f>
        <v>4</v>
      </c>
      <c r="I45" s="393">
        <f>SUM(I41:I44)/4</f>
        <v>2</v>
      </c>
      <c r="J45" s="393">
        <f t="shared" ref="J45:K45" si="42">SUM(J41:J44)</f>
        <v>12</v>
      </c>
      <c r="K45" s="393">
        <f t="shared" si="42"/>
        <v>12</v>
      </c>
      <c r="L45" s="394">
        <f>SUM(L41:L44)/4</f>
        <v>1</v>
      </c>
      <c r="M45" s="393">
        <f>SUM(M41:M44)</f>
        <v>0</v>
      </c>
      <c r="N45" s="394">
        <f>SUM(N41:N44)/4</f>
        <v>0</v>
      </c>
      <c r="O45" s="425"/>
      <c r="P45" s="266"/>
    </row>
    <row r="46" ht="15.75" customHeight="1">
      <c r="A46" s="428" t="s">
        <v>700</v>
      </c>
      <c r="B46" s="428">
        <f t="shared" ref="B46:D46" si="43">(B45+B40+B30+B25+B16+B10)</f>
        <v>34</v>
      </c>
      <c r="C46" s="428">
        <f t="shared" si="43"/>
        <v>6</v>
      </c>
      <c r="D46" s="428">
        <f t="shared" si="43"/>
        <v>34</v>
      </c>
      <c r="E46" s="429">
        <f t="shared" ref="E46:G46" si="44">(E45+E40+E30+E25+E16+E10)/6</f>
        <v>0.7337962963</v>
      </c>
      <c r="F46" s="429">
        <f t="shared" si="44"/>
        <v>0.870787037</v>
      </c>
      <c r="G46" s="429">
        <f t="shared" si="44"/>
        <v>0.6875</v>
      </c>
      <c r="H46" s="25">
        <f>(H45+H40+H30+H25+H16+H10)</f>
        <v>34</v>
      </c>
      <c r="I46" s="428">
        <f>(I45+I40+I30+I25+I16+I10)/6</f>
        <v>2.75</v>
      </c>
      <c r="J46" s="428">
        <f t="shared" ref="J46:K46" si="45">(J45+J40+J30+J25+J16+J10)</f>
        <v>105</v>
      </c>
      <c r="K46" s="428">
        <f t="shared" si="45"/>
        <v>92</v>
      </c>
      <c r="L46" s="429">
        <f>(L45+L40+L30+L25+L16+L10)/6</f>
        <v>0.8784722222</v>
      </c>
      <c r="M46" s="428">
        <f>(M45+M40+M30+M25+M16+M10)</f>
        <v>13</v>
      </c>
      <c r="N46" s="429">
        <f>(N45+N40+N30+N25+N16+N10)/6</f>
        <v>0.1215277778</v>
      </c>
      <c r="O46" s="260"/>
      <c r="P46" s="260"/>
      <c r="Q46" s="27"/>
      <c r="R46" s="27"/>
      <c r="S46" s="27"/>
      <c r="T46" s="27"/>
      <c r="U46" s="27"/>
      <c r="V46" s="27"/>
      <c r="W46" s="27"/>
      <c r="X46" s="27"/>
      <c r="Y46" s="27"/>
      <c r="Z46" s="27"/>
    </row>
    <row r="47" ht="15.75" customHeight="1">
      <c r="A47" s="264"/>
      <c r="B47" s="264"/>
      <c r="C47" s="430"/>
      <c r="D47" s="264"/>
      <c r="E47" s="264"/>
      <c r="F47" s="264"/>
      <c r="G47" s="264"/>
      <c r="H47" s="264"/>
      <c r="I47" s="264"/>
      <c r="J47" s="264"/>
      <c r="K47" s="264"/>
      <c r="L47" s="264"/>
      <c r="M47" s="264"/>
      <c r="N47" s="264"/>
      <c r="O47" s="266"/>
      <c r="P47" s="266"/>
    </row>
    <row r="48" ht="15.75" customHeight="1">
      <c r="A48" s="264"/>
      <c r="B48" s="264"/>
      <c r="C48" s="430"/>
      <c r="D48" s="264"/>
      <c r="E48" s="264"/>
      <c r="F48" s="264"/>
      <c r="G48" s="264"/>
      <c r="H48" s="264"/>
      <c r="I48" s="264"/>
      <c r="J48" s="264"/>
      <c r="K48" s="264"/>
      <c r="L48" s="264"/>
      <c r="M48" s="264"/>
      <c r="N48" s="264"/>
      <c r="O48" s="266"/>
      <c r="P48" s="266"/>
    </row>
    <row r="49" ht="15.75" customHeight="1">
      <c r="A49" s="40" t="str">
        <f t="shared" ref="A49:A50" si="46">A1</f>
        <v>COLEGIO VÍCTOR FÉLIX GÓMEZ NOVA</v>
      </c>
      <c r="B49" s="2"/>
      <c r="C49" s="2"/>
      <c r="D49" s="2"/>
      <c r="E49" s="2"/>
      <c r="F49" s="2"/>
      <c r="G49" s="2"/>
      <c r="H49" s="2"/>
      <c r="I49" s="2"/>
      <c r="J49" s="2"/>
      <c r="K49" s="2"/>
      <c r="L49" s="2"/>
      <c r="M49" s="2"/>
      <c r="N49" s="2"/>
      <c r="O49" s="2"/>
      <c r="P49" s="2"/>
    </row>
    <row r="50" ht="15.75" customHeight="1">
      <c r="A50" s="40" t="str">
        <f t="shared" si="46"/>
        <v>PROCESO DE AUTOEVALUACIÓN INSTITUCIONAL AÑO 2023</v>
      </c>
      <c r="B50" s="2"/>
      <c r="C50" s="2"/>
      <c r="D50" s="2"/>
      <c r="E50" s="2"/>
      <c r="F50" s="2"/>
      <c r="G50" s="2"/>
      <c r="H50" s="2"/>
      <c r="I50" s="2"/>
      <c r="J50" s="2"/>
      <c r="K50" s="2"/>
      <c r="L50" s="2"/>
      <c r="M50" s="2"/>
      <c r="N50" s="2"/>
      <c r="O50" s="2"/>
      <c r="P50" s="2"/>
    </row>
    <row r="51" ht="15.75" customHeight="1">
      <c r="A51" s="40" t="s">
        <v>701</v>
      </c>
      <c r="B51" s="2"/>
      <c r="C51" s="2"/>
      <c r="D51" s="2"/>
      <c r="E51" s="2"/>
      <c r="F51" s="2"/>
      <c r="G51" s="2"/>
      <c r="H51" s="2"/>
      <c r="I51" s="2"/>
      <c r="J51" s="2"/>
      <c r="K51" s="2"/>
      <c r="L51" s="2"/>
      <c r="M51" s="2"/>
      <c r="N51" s="2"/>
      <c r="O51" s="2"/>
      <c r="P51" s="2"/>
    </row>
    <row r="52" ht="15.75" customHeight="1">
      <c r="A52" s="269" t="s">
        <v>304</v>
      </c>
      <c r="B52" s="269" t="s">
        <v>305</v>
      </c>
      <c r="C52" s="358" t="s">
        <v>306</v>
      </c>
      <c r="D52" s="359" t="s">
        <v>307</v>
      </c>
      <c r="E52" s="36"/>
      <c r="F52" s="47"/>
      <c r="G52" s="161"/>
      <c r="H52" s="231" t="s">
        <v>308</v>
      </c>
      <c r="I52" s="47"/>
      <c r="J52" s="231" t="s">
        <v>678</v>
      </c>
      <c r="K52" s="36"/>
      <c r="L52" s="36"/>
      <c r="M52" s="36"/>
      <c r="N52" s="36"/>
      <c r="O52" s="47"/>
      <c r="P52" s="62" t="s">
        <v>311</v>
      </c>
    </row>
    <row r="53" ht="15.75" customHeight="1">
      <c r="A53" s="8"/>
      <c r="B53" s="8"/>
      <c r="C53" s="8"/>
      <c r="D53" s="161" t="s">
        <v>312</v>
      </c>
      <c r="E53" s="161" t="s">
        <v>313</v>
      </c>
      <c r="F53" s="161" t="s">
        <v>314</v>
      </c>
      <c r="G53" s="161" t="s">
        <v>680</v>
      </c>
      <c r="H53" s="161" t="s">
        <v>312</v>
      </c>
      <c r="I53" s="161" t="s">
        <v>681</v>
      </c>
      <c r="J53" s="362" t="s">
        <v>682</v>
      </c>
      <c r="K53" s="362" t="s">
        <v>683</v>
      </c>
      <c r="L53" s="362" t="s">
        <v>684</v>
      </c>
      <c r="M53" s="362" t="s">
        <v>685</v>
      </c>
      <c r="N53" s="362" t="s">
        <v>686</v>
      </c>
      <c r="O53" s="363" t="s">
        <v>687</v>
      </c>
      <c r="P53" s="8"/>
    </row>
    <row r="54" ht="84.0" customHeight="1">
      <c r="A54" s="431" t="s">
        <v>438</v>
      </c>
      <c r="B54" s="432" t="s">
        <v>51</v>
      </c>
      <c r="C54" s="370" t="s">
        <v>702</v>
      </c>
      <c r="D54" s="237" t="str">
        <f>'PLAN DE MEJORAMIENTO'!D57</f>
        <v>Incrementar el nivel de articulación y coherencia del plan de estudios en cuanto a pertinencia, relevancia y calidad.</v>
      </c>
      <c r="E54" s="371">
        <f>'PLAN DE MEJORAMIENTO'!E57</f>
        <v>0.8</v>
      </c>
      <c r="F54" s="371">
        <f>'PLAN DE MEJORAMIENTO'!F57</f>
        <v>0.85</v>
      </c>
      <c r="G54" s="371">
        <f t="shared" ref="G54:G58" si="47">(I54)/4</f>
        <v>0.75</v>
      </c>
      <c r="H54" s="372" t="str">
        <f>'PLAN DE MEJORAMIENTO'!G57</f>
        <v>Porcentaje de articulación y coherencia de las Mallas Curriculares y los proyectos transversales  en cuanto a la pertinencia, relevancia y calidad.</v>
      </c>
      <c r="I54" s="373">
        <v>3.0</v>
      </c>
      <c r="J54" s="403">
        <f>'PLAN DE MEJORAMIENTO'!I57</f>
        <v>5</v>
      </c>
      <c r="K54" s="373">
        <v>3.0</v>
      </c>
      <c r="L54" s="376">
        <f t="shared" ref="L54:L58" si="48">K54/J54</f>
        <v>0.6</v>
      </c>
      <c r="M54" s="374">
        <f t="shared" ref="M54:M58" si="49">J54-K54</f>
        <v>2</v>
      </c>
      <c r="N54" s="376">
        <f t="shared" ref="N54:N58" si="50">M54/J54</f>
        <v>0.4</v>
      </c>
      <c r="O54" s="425"/>
      <c r="P54" s="425"/>
    </row>
    <row r="55" ht="15.75" customHeight="1">
      <c r="A55" s="12"/>
      <c r="B55" s="432" t="s">
        <v>52</v>
      </c>
      <c r="C55" s="12"/>
      <c r="D55" s="237" t="str">
        <f>'PLAN DE MEJORAMIENTO'!D58</f>
        <v>Incrementar el nivel de coherencia
y la articulación del enfoque metodológico
con el PEI, el plan de mejoramiento y las prácticas
de aula de sus docentes.</v>
      </c>
      <c r="E55" s="371">
        <f>'PLAN DE MEJORAMIENTO'!E58</f>
        <v>0.6</v>
      </c>
      <c r="F55" s="371">
        <f>'PLAN DE MEJORAMIENTO'!F58</f>
        <v>0.8</v>
      </c>
      <c r="G55" s="371">
        <f t="shared" si="47"/>
        <v>0.75</v>
      </c>
      <c r="H55" s="372" t="str">
        <f>'PLAN DE MEJORAMIENTO'!G58</f>
        <v>Porcentaje de coherencia
y la articulación del enfoque metodológico
con el PEI y las prácticas
de aula de sus docentes.</v>
      </c>
      <c r="I55" s="373">
        <v>3.0</v>
      </c>
      <c r="J55" s="403">
        <f>'PLAN DE MEJORAMIENTO'!I58</f>
        <v>4</v>
      </c>
      <c r="K55" s="373">
        <v>3.0</v>
      </c>
      <c r="L55" s="376">
        <f t="shared" si="48"/>
        <v>0.75</v>
      </c>
      <c r="M55" s="374">
        <f t="shared" si="49"/>
        <v>1</v>
      </c>
      <c r="N55" s="376">
        <f t="shared" si="50"/>
        <v>0.25</v>
      </c>
      <c r="O55" s="425"/>
      <c r="P55" s="425"/>
    </row>
    <row r="56" ht="110.25" customHeight="1">
      <c r="A56" s="12"/>
      <c r="B56" s="299" t="s">
        <v>53</v>
      </c>
      <c r="C56" s="12"/>
      <c r="D56" s="237" t="str">
        <f>'PLAN DE MEJORAMIENTO'!D59</f>
        <v>Incrementar el nivel de pertinencia y funcionalidad de los procedimientos establecidos para la dotación, uso y mantenimiento de los recursos para el aprendizaje.</v>
      </c>
      <c r="E56" s="371">
        <f>'PLAN DE MEJORAMIENTO'!E59</f>
        <v>0.5</v>
      </c>
      <c r="F56" s="371">
        <f>'PLAN DE MEJORAMIENTO'!F59</f>
        <v>0.6</v>
      </c>
      <c r="G56" s="371">
        <f t="shared" si="47"/>
        <v>0.75</v>
      </c>
      <c r="H56" s="372" t="str">
        <f>'PLAN DE MEJORAMIENTO'!G59</f>
        <v>Porcentaje de pertinencia y funcionalidad de los procedimientos establecidos para la dotación, uso y mantenimiento de los recursos para el aprendizaje.</v>
      </c>
      <c r="I56" s="373">
        <v>3.0</v>
      </c>
      <c r="J56" s="403">
        <f>'PLAN DE MEJORAMIENTO'!I59</f>
        <v>4</v>
      </c>
      <c r="K56" s="373">
        <v>3.0</v>
      </c>
      <c r="L56" s="376">
        <f t="shared" si="48"/>
        <v>0.75</v>
      </c>
      <c r="M56" s="374">
        <f t="shared" si="49"/>
        <v>1</v>
      </c>
      <c r="N56" s="376">
        <f t="shared" si="50"/>
        <v>0.25</v>
      </c>
      <c r="O56" s="425"/>
      <c r="P56" s="425"/>
    </row>
    <row r="57" ht="15.75" customHeight="1">
      <c r="A57" s="12"/>
      <c r="B57" s="432" t="s">
        <v>54</v>
      </c>
      <c r="C57" s="12"/>
      <c r="D57" s="237" t="str">
        <f>'PLAN DE MEJORAMIENTO'!D60</f>
        <v>Incrementar el cumplimiento de las horas efectivas de clase recibidas por los estudiantes.</v>
      </c>
      <c r="E57" s="371">
        <f>'PLAN DE MEJORAMIENTO'!E60</f>
        <v>1</v>
      </c>
      <c r="F57" s="371">
        <f>'PLAN DE MEJORAMIENTO'!F60</f>
        <v>1</v>
      </c>
      <c r="G57" s="371">
        <f t="shared" si="47"/>
        <v>0.75</v>
      </c>
      <c r="H57" s="372" t="str">
        <f>'PLAN DE MEJORAMIENTO'!G60</f>
        <v>Porcentaje de cumplimiento de las horas efectivas de clase recibidas por los estudiantes.</v>
      </c>
      <c r="I57" s="373">
        <v>3.0</v>
      </c>
      <c r="J57" s="403">
        <f>'PLAN DE MEJORAMIENTO'!I60</f>
        <v>2</v>
      </c>
      <c r="K57" s="373">
        <v>3.0</v>
      </c>
      <c r="L57" s="376">
        <f t="shared" si="48"/>
        <v>1.5</v>
      </c>
      <c r="M57" s="374">
        <f t="shared" si="49"/>
        <v>-1</v>
      </c>
      <c r="N57" s="376">
        <f t="shared" si="50"/>
        <v>-0.5</v>
      </c>
      <c r="O57" s="425"/>
      <c r="P57" s="425"/>
    </row>
    <row r="58" ht="139.5" customHeight="1">
      <c r="A58" s="8"/>
      <c r="B58" s="432" t="s">
        <v>55</v>
      </c>
      <c r="C58" s="8"/>
      <c r="D58" s="237" t="str">
        <f>'PLAN DE MEJORAMIENTO'!D61</f>
        <v>Incrementar la implementación
de la política de evaluación en cuanto a su aplicación por parte de los docentes,
como en su efecto sobre la diversidad de los estudiantes,
e introducción de ajustes.</v>
      </c>
      <c r="E58" s="371">
        <f>'PLAN DE MEJORAMIENTO'!E61</f>
        <v>0.5</v>
      </c>
      <c r="F58" s="371">
        <f>'PLAN DE MEJORAMIENTO'!F61</f>
        <v>0.8</v>
      </c>
      <c r="G58" s="371">
        <f t="shared" si="47"/>
        <v>0.75</v>
      </c>
      <c r="H58" s="372" t="str">
        <f>'PLAN DE MEJORAMIENTO'!G61</f>
        <v>porcentaje de implementación
de la política de evaluación en cuanto a su aplicación por parte de los docentes,
como en su efecto sobre la diversidad de los estudiantes,
e introducción de ajustes.</v>
      </c>
      <c r="I58" s="373">
        <v>3.0</v>
      </c>
      <c r="J58" s="403">
        <f>'PLAN DE MEJORAMIENTO'!I61</f>
        <v>2</v>
      </c>
      <c r="K58" s="373">
        <v>3.0</v>
      </c>
      <c r="L58" s="376">
        <f t="shared" si="48"/>
        <v>1.5</v>
      </c>
      <c r="M58" s="374">
        <f t="shared" si="49"/>
        <v>-1</v>
      </c>
      <c r="N58" s="376">
        <f t="shared" si="50"/>
        <v>-0.5</v>
      </c>
      <c r="O58" s="425"/>
      <c r="P58" s="425"/>
    </row>
    <row r="59" ht="15.75" customHeight="1">
      <c r="A59" s="403" t="s">
        <v>10</v>
      </c>
      <c r="B59" s="391">
        <f t="shared" ref="B59:D59" si="51">COUNTA(B54:B58)</f>
        <v>5</v>
      </c>
      <c r="C59" s="391">
        <f t="shared" si="51"/>
        <v>1</v>
      </c>
      <c r="D59" s="391">
        <f t="shared" si="51"/>
        <v>5</v>
      </c>
      <c r="E59" s="371">
        <f t="shared" ref="E59:G59" si="52">SUM(E54:E58)/5</f>
        <v>0.68</v>
      </c>
      <c r="F59" s="371">
        <f t="shared" si="52"/>
        <v>0.81</v>
      </c>
      <c r="G59" s="371">
        <f t="shared" si="52"/>
        <v>0.75</v>
      </c>
      <c r="H59" s="398">
        <f>COUNTA(H54:H58)</f>
        <v>5</v>
      </c>
      <c r="I59" s="393">
        <f>SUM(I54:I58)/5</f>
        <v>3</v>
      </c>
      <c r="J59" s="393">
        <f t="shared" ref="J59:K59" si="53">SUM(J54:J58)</f>
        <v>17</v>
      </c>
      <c r="K59" s="393">
        <f t="shared" si="53"/>
        <v>15</v>
      </c>
      <c r="L59" s="394">
        <f>SUM(L54:L58)/5</f>
        <v>1.02</v>
      </c>
      <c r="M59" s="393">
        <f>SUM(M54:M58)</f>
        <v>2</v>
      </c>
      <c r="N59" s="394">
        <f>SUM(N54:N58)/5</f>
        <v>-0.02</v>
      </c>
      <c r="O59" s="425"/>
      <c r="P59" s="425"/>
    </row>
    <row r="60" ht="143.25" customHeight="1">
      <c r="A60" s="431" t="s">
        <v>703</v>
      </c>
      <c r="B60" s="299" t="s">
        <v>57</v>
      </c>
      <c r="C60" s="370" t="s">
        <v>704</v>
      </c>
      <c r="D60" s="237" t="str">
        <f>'PLAN DE MEJORAMIENTO'!D63</f>
        <v>Incrementar el nivel de coherencia y articulación de las opciones didácticas que
utiliza en función del enfoque metodológico, las prácticas de aula de sus docentes, el PEI y el plan
de estudios.</v>
      </c>
      <c r="E60" s="371">
        <f>'PLAN DE MEJORAMIENTO'!E63</f>
        <v>0.5</v>
      </c>
      <c r="F60" s="371">
        <f>'PLAN DE MEJORAMIENTO'!F63</f>
        <v>0.75</v>
      </c>
      <c r="G60" s="371">
        <f t="shared" ref="G60:G63" si="54">(I60)/4</f>
        <v>0.75</v>
      </c>
      <c r="H60" s="372" t="str">
        <f>'PLAN DE MEJORAMIENTO'!G63</f>
        <v>Porcentaje de coherencia y articulación de las opciones didácticas que
utiliza en función del enfoque metodológico, las prácticas de aula de sus docentes, el PEI y el plan de estudios.</v>
      </c>
      <c r="I60" s="373">
        <v>3.0</v>
      </c>
      <c r="J60" s="403">
        <f>'PLAN DE MEJORAMIENTO'!I63</f>
        <v>3</v>
      </c>
      <c r="K60" s="373">
        <v>2.0</v>
      </c>
      <c r="L60" s="376">
        <f t="shared" ref="L60:L63" si="55">K60/J60</f>
        <v>0.6666666667</v>
      </c>
      <c r="M60" s="374">
        <f t="shared" ref="M60:M63" si="56">J60-K60</f>
        <v>1</v>
      </c>
      <c r="N60" s="376">
        <f t="shared" ref="N60:N63" si="57">M60/J60</f>
        <v>0.3333333333</v>
      </c>
      <c r="O60" s="425"/>
      <c r="P60" s="425"/>
    </row>
    <row r="61" ht="96.0" customHeight="1">
      <c r="A61" s="12"/>
      <c r="B61" s="299" t="s">
        <v>186</v>
      </c>
      <c r="C61" s="12"/>
      <c r="D61" s="237" t="str">
        <f>'PLAN DE MEJORAMIENTO'!D64</f>
        <v>Incrementar el nivel de impacto de las tareas escolares en los aprendizajes de los estudiantes y ajuste de su política.</v>
      </c>
      <c r="E61" s="371">
        <f>'PLAN DE MEJORAMIENTO'!E64</f>
        <v>0.75</v>
      </c>
      <c r="F61" s="371">
        <f>'PLAN DE MEJORAMIENTO'!F64</f>
        <v>0.85</v>
      </c>
      <c r="G61" s="371">
        <f t="shared" si="54"/>
        <v>0.75</v>
      </c>
      <c r="H61" s="372" t="str">
        <f>'PLAN DE MEJORAMIENTO'!G64</f>
        <v>Porcentaje de impacto de las tareas escolares en los aprendizajes de los estudiantes y ajuste de su política.</v>
      </c>
      <c r="I61" s="373">
        <v>3.0</v>
      </c>
      <c r="J61" s="403">
        <f>'PLAN DE MEJORAMIENTO'!I64</f>
        <v>1</v>
      </c>
      <c r="K61" s="373">
        <v>2.0</v>
      </c>
      <c r="L61" s="376">
        <f t="shared" si="55"/>
        <v>2</v>
      </c>
      <c r="M61" s="374">
        <f t="shared" si="56"/>
        <v>-1</v>
      </c>
      <c r="N61" s="376">
        <f t="shared" si="57"/>
        <v>-1</v>
      </c>
      <c r="O61" s="425"/>
      <c r="P61" s="425"/>
    </row>
    <row r="62" ht="15.75" customHeight="1">
      <c r="A62" s="12"/>
      <c r="B62" s="299" t="s">
        <v>188</v>
      </c>
      <c r="C62" s="12"/>
      <c r="D62" s="237" t="str">
        <f>'PLAN DE MEJORAMIENTO'!D65</f>
        <v>Incrementar el nivel de articulación entre la política sobre el uso de los recursos para el aprendizaje y su propuesta pedagógica, y realización de ajustes a la misma con base en los resultados de los estudiantes.</v>
      </c>
      <c r="E62" s="371">
        <f>'PLAN DE MEJORAMIENTO'!E65</f>
        <v>0.5</v>
      </c>
      <c r="F62" s="371">
        <f>'PLAN DE MEJORAMIENTO'!F65</f>
        <v>0.8</v>
      </c>
      <c r="G62" s="371">
        <f t="shared" si="54"/>
        <v>0.75</v>
      </c>
      <c r="H62" s="372" t="str">
        <f>'PLAN DE MEJORAMIENTO'!G65</f>
        <v>Porcentaje de articulación entre la política sobre el uso de los recursos para el aprendizaje y su propuesta pedagógica, y realización de ajustes a la misma con base en los resultados de los estudiantes.</v>
      </c>
      <c r="I62" s="373">
        <v>3.0</v>
      </c>
      <c r="J62" s="403">
        <f>'PLAN DE MEJORAMIENTO'!I65</f>
        <v>3</v>
      </c>
      <c r="K62" s="373">
        <v>2.0</v>
      </c>
      <c r="L62" s="376">
        <f t="shared" si="55"/>
        <v>0.6666666667</v>
      </c>
      <c r="M62" s="374">
        <f t="shared" si="56"/>
        <v>1</v>
      </c>
      <c r="N62" s="376">
        <f t="shared" si="57"/>
        <v>0.3333333333</v>
      </c>
      <c r="O62" s="425"/>
      <c r="P62" s="425"/>
    </row>
    <row r="63" ht="96.75" customHeight="1">
      <c r="A63" s="8"/>
      <c r="B63" s="299" t="s">
        <v>190</v>
      </c>
      <c r="C63" s="8"/>
      <c r="D63" s="237" t="str">
        <f>'PLAN DE MEJORAMIENTO'!D66</f>
        <v>Incremento de la efectividad de la política de distribución del tiempo curricular y extracurricular para el aprendizaje.</v>
      </c>
      <c r="E63" s="371">
        <f>'PLAN DE MEJORAMIENTO'!E66</f>
        <v>1</v>
      </c>
      <c r="F63" s="371">
        <f>'PLAN DE MEJORAMIENTO'!F66</f>
        <v>1</v>
      </c>
      <c r="G63" s="371">
        <f t="shared" si="54"/>
        <v>0.75</v>
      </c>
      <c r="H63" s="372" t="str">
        <f>'PLAN DE MEJORAMIENTO'!G66</f>
        <v>Porcentaje de efectividad de la política de distribución del tiempo curricular y extracurricular para el aprendizaje.</v>
      </c>
      <c r="I63" s="373">
        <v>3.0</v>
      </c>
      <c r="J63" s="403">
        <f>'PLAN DE MEJORAMIENTO'!I66</f>
        <v>2</v>
      </c>
      <c r="K63" s="373">
        <v>2.0</v>
      </c>
      <c r="L63" s="376">
        <f t="shared" si="55"/>
        <v>1</v>
      </c>
      <c r="M63" s="374">
        <f t="shared" si="56"/>
        <v>0</v>
      </c>
      <c r="N63" s="376">
        <f t="shared" si="57"/>
        <v>0</v>
      </c>
      <c r="O63" s="425"/>
      <c r="P63" s="425"/>
    </row>
    <row r="64" ht="15.75" customHeight="1">
      <c r="A64" s="391" t="s">
        <v>10</v>
      </c>
      <c r="B64" s="391">
        <f t="shared" ref="B64:D64" si="58">COUNTA(B60:B63)</f>
        <v>4</v>
      </c>
      <c r="C64" s="391">
        <f t="shared" si="58"/>
        <v>1</v>
      </c>
      <c r="D64" s="391">
        <f t="shared" si="58"/>
        <v>4</v>
      </c>
      <c r="E64" s="371">
        <f t="shared" ref="E64:G64" si="59">SUM(E60:E63)/4</f>
        <v>0.6875</v>
      </c>
      <c r="F64" s="371">
        <f t="shared" si="59"/>
        <v>0.85</v>
      </c>
      <c r="G64" s="371">
        <f t="shared" si="59"/>
        <v>0.75</v>
      </c>
      <c r="H64" s="392">
        <f>COUNTA(H60:H63)</f>
        <v>4</v>
      </c>
      <c r="I64" s="393">
        <f>SUM(I60:I63)/4</f>
        <v>3</v>
      </c>
      <c r="J64" s="393">
        <f t="shared" ref="J64:K64" si="60">SUM(J60:J63)</f>
        <v>9</v>
      </c>
      <c r="K64" s="393">
        <f t="shared" si="60"/>
        <v>8</v>
      </c>
      <c r="L64" s="394">
        <f>SUM(L60:L63)/4</f>
        <v>1.083333333</v>
      </c>
      <c r="M64" s="393">
        <f>SUM(M60:M63)</f>
        <v>1</v>
      </c>
      <c r="N64" s="394">
        <f>SUM(N60:N63)/4</f>
        <v>-0.08333333333</v>
      </c>
      <c r="O64" s="433"/>
      <c r="P64" s="433"/>
      <c r="Q64" s="411"/>
      <c r="R64" s="411"/>
      <c r="S64" s="411"/>
      <c r="T64" s="411"/>
      <c r="U64" s="411"/>
      <c r="V64" s="411"/>
      <c r="W64" s="411"/>
      <c r="X64" s="411"/>
      <c r="Y64" s="411"/>
      <c r="Z64" s="411"/>
    </row>
    <row r="65" ht="65.25" customHeight="1">
      <c r="A65" s="431" t="s">
        <v>61</v>
      </c>
      <c r="B65" s="299" t="s">
        <v>62</v>
      </c>
      <c r="C65" s="370" t="s">
        <v>478</v>
      </c>
      <c r="D65" s="237" t="str">
        <f>'PLAN DE MEJORAMIENTO'!D68</f>
        <v>Incrementar el nivel de efectividad de la estrategia de seguimiento a las relaciones de aula.</v>
      </c>
      <c r="E65" s="371">
        <f>'PLAN DE MEJORAMIENTO'!E68</f>
        <v>0.75</v>
      </c>
      <c r="F65" s="371">
        <f>'PLAN DE MEJORAMIENTO'!F68</f>
        <v>1</v>
      </c>
      <c r="G65" s="371">
        <f t="shared" ref="G65:G68" si="61">(I65)/4</f>
        <v>0.75</v>
      </c>
      <c r="H65" s="372" t="str">
        <f>'PLAN DE MEJORAMIENTO'!G68</f>
        <v>Porcentaje de efectividad de la estrategia de seguimiento a las relaciones de aula.</v>
      </c>
      <c r="I65" s="373">
        <v>3.0</v>
      </c>
      <c r="J65" s="403">
        <f>'PLAN DE MEJORAMIENTO'!I68</f>
        <v>2</v>
      </c>
      <c r="K65" s="373">
        <v>3.0</v>
      </c>
      <c r="L65" s="376">
        <f t="shared" ref="L65:L68" si="62">K65/J65</f>
        <v>1.5</v>
      </c>
      <c r="M65" s="374">
        <f t="shared" ref="M65:M68" si="63">J65-K65</f>
        <v>-1</v>
      </c>
      <c r="N65" s="376">
        <f t="shared" ref="N65:N68" si="64">M65/J65</f>
        <v>-0.5</v>
      </c>
      <c r="O65" s="425"/>
      <c r="P65" s="425"/>
    </row>
    <row r="66" ht="15.75" customHeight="1">
      <c r="A66" s="12"/>
      <c r="B66" s="299" t="s">
        <v>63</v>
      </c>
      <c r="C66" s="12"/>
      <c r="D66" s="237" t="str">
        <f>'PLAN DE MEJORAMIENTO'!D69</f>
        <v>Incrementar el nivel de eficiencia de la estrategia de planeación de clases.</v>
      </c>
      <c r="E66" s="371">
        <f>'PLAN DE MEJORAMIENTO'!E69</f>
        <v>0.75</v>
      </c>
      <c r="F66" s="371">
        <f>'PLAN DE MEJORAMIENTO'!F69</f>
        <v>1</v>
      </c>
      <c r="G66" s="371">
        <f t="shared" si="61"/>
        <v>0.75</v>
      </c>
      <c r="H66" s="372" t="str">
        <f>'PLAN DE MEJORAMIENTO'!G69</f>
        <v>Porcentaje de eficiencia de la estrategia de planeación de clases.</v>
      </c>
      <c r="I66" s="373">
        <v>3.0</v>
      </c>
      <c r="J66" s="403">
        <f>'PLAN DE MEJORAMIENTO'!I69</f>
        <v>1</v>
      </c>
      <c r="K66" s="373">
        <v>3.0</v>
      </c>
      <c r="L66" s="376">
        <f t="shared" si="62"/>
        <v>3</v>
      </c>
      <c r="M66" s="374">
        <f t="shared" si="63"/>
        <v>-2</v>
      </c>
      <c r="N66" s="376">
        <f t="shared" si="64"/>
        <v>-2</v>
      </c>
      <c r="O66" s="425"/>
      <c r="P66" s="425"/>
    </row>
    <row r="67" ht="120.0" customHeight="1">
      <c r="A67" s="12"/>
      <c r="B67" s="299" t="s">
        <v>64</v>
      </c>
      <c r="C67" s="12"/>
      <c r="D67" s="237" t="str">
        <f>'PLAN DE MEJORAMIENTO'!D70</f>
        <v>Incrementar el nivel de efectividad del seguimiento  de las prácticas de aula,  verificación e impacto en los aprendizajes de los estudiantes y  del desempeño de los docentes.</v>
      </c>
      <c r="E67" s="371">
        <f>'PLAN DE MEJORAMIENTO'!E70</f>
        <v>0.5</v>
      </c>
      <c r="F67" s="371">
        <f>'PLAN DE MEJORAMIENTO'!F70</f>
        <v>1</v>
      </c>
      <c r="G67" s="371">
        <f t="shared" si="61"/>
        <v>0.75</v>
      </c>
      <c r="H67" s="372" t="str">
        <f>'PLAN DE MEJORAMIENTO'!G70</f>
        <v>Porcentaje de efectividad del seguimiento  de las prácticas de aula,  verificación e impacto en los aprendizajes de los  studiantes y  del desempeño
de los docentes.</v>
      </c>
      <c r="I67" s="373">
        <v>3.0</v>
      </c>
      <c r="J67" s="403">
        <f>'PLAN DE MEJORAMIENTO'!I70</f>
        <v>3</v>
      </c>
      <c r="K67" s="373">
        <v>3.0</v>
      </c>
      <c r="L67" s="376">
        <f t="shared" si="62"/>
        <v>1</v>
      </c>
      <c r="M67" s="374">
        <f t="shared" si="63"/>
        <v>0</v>
      </c>
      <c r="N67" s="376">
        <f t="shared" si="64"/>
        <v>0</v>
      </c>
      <c r="O67" s="425"/>
      <c r="P67" s="425"/>
    </row>
    <row r="68" ht="81.0" customHeight="1">
      <c r="A68" s="8"/>
      <c r="B68" s="299" t="s">
        <v>65</v>
      </c>
      <c r="C68" s="8"/>
      <c r="D68" s="237" t="str">
        <f>'PLAN DE MEJORAMIENTO'!D71</f>
        <v>Incrementar el nivel de efectividad del sistema de evaluación institucional del rendimiento académico.</v>
      </c>
      <c r="E68" s="371">
        <f>'PLAN DE MEJORAMIENTO'!E71</f>
        <v>0.75</v>
      </c>
      <c r="F68" s="371">
        <f>'PLAN DE MEJORAMIENTO'!F71</f>
        <v>1</v>
      </c>
      <c r="G68" s="371">
        <f t="shared" si="61"/>
        <v>0.75</v>
      </c>
      <c r="H68" s="372" t="str">
        <f>'PLAN DE MEJORAMIENTO'!G71</f>
        <v>Porcentaje de efectividad del sistema de evaluación institucional del rendimiento académico.</v>
      </c>
      <c r="I68" s="373">
        <v>3.0</v>
      </c>
      <c r="J68" s="403">
        <f>'PLAN DE MEJORAMIENTO'!I71</f>
        <v>1</v>
      </c>
      <c r="K68" s="373">
        <v>3.0</v>
      </c>
      <c r="L68" s="376">
        <f t="shared" si="62"/>
        <v>3</v>
      </c>
      <c r="M68" s="374">
        <f t="shared" si="63"/>
        <v>-2</v>
      </c>
      <c r="N68" s="376">
        <f t="shared" si="64"/>
        <v>-2</v>
      </c>
      <c r="O68" s="425"/>
      <c r="P68" s="425"/>
    </row>
    <row r="69" ht="15.75" customHeight="1">
      <c r="A69" s="391" t="s">
        <v>10</v>
      </c>
      <c r="B69" s="391">
        <f t="shared" ref="B69:D69" si="65">COUNTA(B65:B68)</f>
        <v>4</v>
      </c>
      <c r="C69" s="391">
        <f t="shared" si="65"/>
        <v>1</v>
      </c>
      <c r="D69" s="391">
        <f t="shared" si="65"/>
        <v>4</v>
      </c>
      <c r="E69" s="371">
        <f t="shared" ref="E69:G69" si="66">SUM(E65:E68)/4</f>
        <v>0.6875</v>
      </c>
      <c r="F69" s="371">
        <f t="shared" si="66"/>
        <v>1</v>
      </c>
      <c r="G69" s="371">
        <f t="shared" si="66"/>
        <v>0.75</v>
      </c>
      <c r="H69" s="392">
        <f>COUNTA(H65:H68)</f>
        <v>4</v>
      </c>
      <c r="I69" s="393">
        <f>SUM(I65:I68)/4</f>
        <v>3</v>
      </c>
      <c r="J69" s="393">
        <f t="shared" ref="J69:K69" si="67">SUM(J65:J68)</f>
        <v>7</v>
      </c>
      <c r="K69" s="393">
        <f t="shared" si="67"/>
        <v>12</v>
      </c>
      <c r="L69" s="394">
        <f>SUM(L65:L68)/4</f>
        <v>2.125</v>
      </c>
      <c r="M69" s="393">
        <f>SUM(M65:M68)</f>
        <v>-5</v>
      </c>
      <c r="N69" s="394">
        <f>SUM(N65:N68)/4</f>
        <v>-1.125</v>
      </c>
      <c r="O69" s="433"/>
      <c r="P69" s="433"/>
      <c r="Q69" s="411"/>
      <c r="R69" s="411"/>
      <c r="S69" s="411"/>
      <c r="T69" s="411"/>
      <c r="U69" s="411"/>
      <c r="V69" s="411"/>
      <c r="W69" s="411"/>
      <c r="X69" s="411"/>
      <c r="Y69" s="411"/>
      <c r="Z69" s="411"/>
    </row>
    <row r="70" ht="69.0" customHeight="1">
      <c r="A70" s="431" t="s">
        <v>705</v>
      </c>
      <c r="B70" s="299" t="s">
        <v>196</v>
      </c>
      <c r="C70" s="370" t="s">
        <v>706</v>
      </c>
      <c r="D70" s="237" t="str">
        <f>'PLAN DE MEJORAMIENTO'!D73</f>
        <v>Incrementar el nivel de efectividad del sistema de seguimiento de los resultados académicos.</v>
      </c>
      <c r="E70" s="371">
        <f>'PLAN DE MEJORAMIENTO'!E73</f>
        <v>1</v>
      </c>
      <c r="F70" s="371">
        <f>'PLAN DE MEJORAMIENTO'!F73</f>
        <v>0.5</v>
      </c>
      <c r="G70" s="371">
        <f t="shared" ref="G70:G75" si="68">(I70)/4</f>
        <v>0.75</v>
      </c>
      <c r="H70" s="372" t="str">
        <f>'PLAN DE MEJORAMIENTO'!G73</f>
        <v>Porcentaje de efectividad del sistema de seguimiento de los resultados académicos.</v>
      </c>
      <c r="I70" s="373">
        <v>3.0</v>
      </c>
      <c r="J70" s="403">
        <f>'PLAN DE MEJORAMIENTO'!I73</f>
        <v>2</v>
      </c>
      <c r="K70" s="373">
        <v>2.0</v>
      </c>
      <c r="L70" s="376">
        <f t="shared" ref="L70:L75" si="69">K70/J70</f>
        <v>1</v>
      </c>
      <c r="M70" s="374">
        <f t="shared" ref="M70:M75" si="70">J70-K70</f>
        <v>0</v>
      </c>
      <c r="N70" s="376">
        <f t="shared" ref="N70:N75" si="71">M70/J70</f>
        <v>0</v>
      </c>
      <c r="O70" s="425"/>
      <c r="P70" s="425"/>
    </row>
    <row r="71" ht="15.75" customHeight="1">
      <c r="A71" s="12"/>
      <c r="B71" s="299" t="s">
        <v>198</v>
      </c>
      <c r="C71" s="12"/>
      <c r="D71" s="237" t="str">
        <f>'PLAN DE MEJORAMIENTO'!D74</f>
        <v>Incrementar el nivel de efectividad de la estrategia de seguimiento los resultados de las evaluaciones externas.</v>
      </c>
      <c r="E71" s="371">
        <f>'PLAN DE MEJORAMIENTO'!E74</f>
        <v>0.5</v>
      </c>
      <c r="F71" s="371">
        <f>'PLAN DE MEJORAMIENTO'!F74</f>
        <v>0.75</v>
      </c>
      <c r="G71" s="371">
        <f t="shared" si="68"/>
        <v>0.75</v>
      </c>
      <c r="H71" s="372" t="str">
        <f>'PLAN DE MEJORAMIENTO'!G74</f>
        <v>Porcentaje de efectividad de la estrategia de seguimiento los resultados de las evaluaciones externas.</v>
      </c>
      <c r="I71" s="373">
        <v>3.0</v>
      </c>
      <c r="J71" s="403">
        <f>'PLAN DE MEJORAMIENTO'!I74</f>
        <v>2</v>
      </c>
      <c r="K71" s="373">
        <v>2.0</v>
      </c>
      <c r="L71" s="376">
        <f t="shared" si="69"/>
        <v>1</v>
      </c>
      <c r="M71" s="374">
        <f t="shared" si="70"/>
        <v>0</v>
      </c>
      <c r="N71" s="376">
        <f t="shared" si="71"/>
        <v>0</v>
      </c>
      <c r="O71" s="425"/>
      <c r="P71" s="425"/>
    </row>
    <row r="72" ht="15.75" customHeight="1">
      <c r="A72" s="12"/>
      <c r="B72" s="299" t="s">
        <v>69</v>
      </c>
      <c r="C72" s="12"/>
      <c r="D72" s="237" t="str">
        <f>'PLAN DE MEJORAMIENTO'!D75</f>
        <v>Incrementar el alcance de la política de control y tratamiento del ausentismo.</v>
      </c>
      <c r="E72" s="371">
        <f>'PLAN DE MEJORAMIENTO'!E75</f>
        <v>0.75</v>
      </c>
      <c r="F72" s="371">
        <f>'PLAN DE MEJORAMIENTO'!F75</f>
        <v>0.75</v>
      </c>
      <c r="G72" s="371">
        <f t="shared" si="68"/>
        <v>0.75</v>
      </c>
      <c r="H72" s="372" t="str">
        <f>'PLAN DE MEJORAMIENTO'!G75</f>
        <v>Porcentaje de alcance de la política de control y tratamiento del ausentismo.</v>
      </c>
      <c r="I72" s="373">
        <v>3.0</v>
      </c>
      <c r="J72" s="403">
        <f>'PLAN DE MEJORAMIENTO'!I75</f>
        <v>2</v>
      </c>
      <c r="K72" s="373">
        <v>2.0</v>
      </c>
      <c r="L72" s="376">
        <f t="shared" si="69"/>
        <v>1</v>
      </c>
      <c r="M72" s="374">
        <f t="shared" si="70"/>
        <v>0</v>
      </c>
      <c r="N72" s="376">
        <f t="shared" si="71"/>
        <v>0</v>
      </c>
      <c r="O72" s="425"/>
      <c r="P72" s="425"/>
    </row>
    <row r="73" ht="15.75" customHeight="1">
      <c r="A73" s="12"/>
      <c r="B73" s="299" t="s">
        <v>70</v>
      </c>
      <c r="C73" s="12"/>
      <c r="D73" s="237" t="str">
        <f>'PLAN DE MEJORAMIENTO'!D76</f>
        <v>Incrementar el nivel de efectividad de la estrategia de identificación de los efectos de las actividades de recuperación.</v>
      </c>
      <c r="E73" s="371">
        <f>'PLAN DE MEJORAMIENTO'!E76</f>
        <v>1</v>
      </c>
      <c r="F73" s="371">
        <f>'PLAN DE MEJORAMIENTO'!F76</f>
        <v>1</v>
      </c>
      <c r="G73" s="371">
        <f t="shared" si="68"/>
        <v>0.75</v>
      </c>
      <c r="H73" s="372" t="str">
        <f>'PLAN DE MEJORAMIENTO'!G76</f>
        <v>Porcentaje de efectividad de la estrategia de identificación de los efectos de las actividades de recuperación.</v>
      </c>
      <c r="I73" s="373">
        <v>3.0</v>
      </c>
      <c r="J73" s="403">
        <f>'PLAN DE MEJORAMIENTO'!I76</f>
        <v>3</v>
      </c>
      <c r="K73" s="373">
        <v>2.0</v>
      </c>
      <c r="L73" s="376">
        <f t="shared" si="69"/>
        <v>0.6666666667</v>
      </c>
      <c r="M73" s="374">
        <f t="shared" si="70"/>
        <v>1</v>
      </c>
      <c r="N73" s="376">
        <f t="shared" si="71"/>
        <v>0.3333333333</v>
      </c>
      <c r="O73" s="425"/>
      <c r="P73" s="425"/>
    </row>
    <row r="74" ht="15.75" customHeight="1">
      <c r="A74" s="12"/>
      <c r="B74" s="299" t="s">
        <v>202</v>
      </c>
      <c r="C74" s="12"/>
      <c r="D74" s="237" t="str">
        <f>'PLAN DE MEJORAMIENTO'!D77</f>
        <v>Incrementar el nivel de efectividad de la planeación de actividades de apoyo pedagógico para estudiantes con dificultades de aprendizaje.</v>
      </c>
      <c r="E74" s="371">
        <f>'PLAN DE MEJORAMIENTO'!E77</f>
        <v>0.75</v>
      </c>
      <c r="F74" s="371">
        <f>'PLAN DE MEJORAMIENTO'!F77</f>
        <v>1</v>
      </c>
      <c r="G74" s="371">
        <f t="shared" si="68"/>
        <v>0.75</v>
      </c>
      <c r="H74" s="372" t="str">
        <f>'PLAN DE MEJORAMIENTO'!G77</f>
        <v>Porcentaje de efectividad de la planeación de actividades de apoyo pedagógico para estudiantes con dificultades de aprendizaje.</v>
      </c>
      <c r="I74" s="373">
        <v>3.0</v>
      </c>
      <c r="J74" s="403">
        <f>'PLAN DE MEJORAMIENTO'!I77</f>
        <v>4</v>
      </c>
      <c r="K74" s="373">
        <v>2.0</v>
      </c>
      <c r="L74" s="376">
        <f t="shared" si="69"/>
        <v>0.5</v>
      </c>
      <c r="M74" s="374">
        <f t="shared" si="70"/>
        <v>2</v>
      </c>
      <c r="N74" s="376">
        <f t="shared" si="71"/>
        <v>0.5</v>
      </c>
      <c r="O74" s="425"/>
      <c r="P74" s="425"/>
    </row>
    <row r="75" ht="15.75" customHeight="1">
      <c r="A75" s="8"/>
      <c r="B75" s="299" t="s">
        <v>72</v>
      </c>
      <c r="C75" s="8"/>
      <c r="D75" s="237" t="str">
        <f>'PLAN DE MEJORAMIENTO'!D78</f>
        <v>Incrementar el nivel de efectividad del plan de seguimiento a egresados.</v>
      </c>
      <c r="E75" s="371">
        <f>'PLAN DE MEJORAMIENTO'!E78</f>
        <v>0.75</v>
      </c>
      <c r="F75" s="371">
        <f>'PLAN DE MEJORAMIENTO'!F78</f>
        <v>0.75</v>
      </c>
      <c r="G75" s="371">
        <f t="shared" si="68"/>
        <v>0.75</v>
      </c>
      <c r="H75" s="372" t="str">
        <f>'PLAN DE MEJORAMIENTO'!G78</f>
        <v>Porcentaje de efectividad del plan de seguimiento a egresados.</v>
      </c>
      <c r="I75" s="373">
        <v>3.0</v>
      </c>
      <c r="J75" s="403">
        <f>'PLAN DE MEJORAMIENTO'!I78</f>
        <v>2</v>
      </c>
      <c r="K75" s="373">
        <v>2.0</v>
      </c>
      <c r="L75" s="376">
        <f t="shared" si="69"/>
        <v>1</v>
      </c>
      <c r="M75" s="374">
        <f t="shared" si="70"/>
        <v>0</v>
      </c>
      <c r="N75" s="376">
        <f t="shared" si="71"/>
        <v>0</v>
      </c>
      <c r="O75" s="425"/>
      <c r="P75" s="425"/>
    </row>
    <row r="76" ht="15.75" customHeight="1">
      <c r="A76" s="403" t="s">
        <v>10</v>
      </c>
      <c r="B76" s="391">
        <f t="shared" ref="B76:D76" si="72">COUNTA(B70:B75)</f>
        <v>6</v>
      </c>
      <c r="C76" s="391">
        <f t="shared" si="72"/>
        <v>1</v>
      </c>
      <c r="D76" s="391">
        <f t="shared" si="72"/>
        <v>6</v>
      </c>
      <c r="E76" s="371">
        <f t="shared" ref="E76:G76" si="73">SUM(E70:E75)/6</f>
        <v>0.7916666667</v>
      </c>
      <c r="F76" s="371">
        <f t="shared" si="73"/>
        <v>0.7916666667</v>
      </c>
      <c r="G76" s="371">
        <f t="shared" si="73"/>
        <v>0.75</v>
      </c>
      <c r="H76" s="392">
        <f>COUNTA(H70:H75)</f>
        <v>6</v>
      </c>
      <c r="I76" s="393">
        <f>SUM(I70:I75)/6</f>
        <v>3</v>
      </c>
      <c r="J76" s="393">
        <f t="shared" ref="J76:K76" si="74">SUM(J70:J75)</f>
        <v>15</v>
      </c>
      <c r="K76" s="393">
        <f t="shared" si="74"/>
        <v>12</v>
      </c>
      <c r="L76" s="394">
        <f>SUM(L70:L75)/6</f>
        <v>0.8611111111</v>
      </c>
      <c r="M76" s="393">
        <f>SUM(M70:M75)</f>
        <v>3</v>
      </c>
      <c r="N76" s="394">
        <f>SUM(N70:N75)/6</f>
        <v>0.1388888889</v>
      </c>
      <c r="O76" s="425"/>
      <c r="P76" s="425"/>
    </row>
    <row r="77" ht="15.75" customHeight="1">
      <c r="A77" s="428" t="s">
        <v>700</v>
      </c>
      <c r="B77" s="428">
        <f t="shared" ref="B77:D77" si="75">(B76+B69+B64+B59)</f>
        <v>19</v>
      </c>
      <c r="C77" s="428">
        <f t="shared" si="75"/>
        <v>4</v>
      </c>
      <c r="D77" s="428">
        <f t="shared" si="75"/>
        <v>19</v>
      </c>
      <c r="E77" s="429">
        <f t="shared" ref="E77:G77" si="76">(E76+E69+E64+E59)/4</f>
        <v>0.7116666667</v>
      </c>
      <c r="F77" s="429">
        <f t="shared" si="76"/>
        <v>0.8629166667</v>
      </c>
      <c r="G77" s="429">
        <f t="shared" si="76"/>
        <v>0.75</v>
      </c>
      <c r="H77" s="25">
        <f>(H76+H69+H64+H59)</f>
        <v>19</v>
      </c>
      <c r="I77" s="428">
        <f>(I76+I69+I64+I59)/4</f>
        <v>3</v>
      </c>
      <c r="J77" s="428">
        <f t="shared" ref="J77:K77" si="77">(J76+J69+J64+J59)</f>
        <v>48</v>
      </c>
      <c r="K77" s="428">
        <f t="shared" si="77"/>
        <v>47</v>
      </c>
      <c r="L77" s="429">
        <f>(L76+L69+L64+L59)/4</f>
        <v>1.272361111</v>
      </c>
      <c r="M77" s="428">
        <f>(M76+M69+M64+M59)</f>
        <v>1</v>
      </c>
      <c r="N77" s="429">
        <f>(N76+N69+N64+N59)/4</f>
        <v>-0.2723611111</v>
      </c>
      <c r="O77" s="260"/>
      <c r="P77" s="260"/>
      <c r="Q77" s="27"/>
      <c r="R77" s="27"/>
      <c r="S77" s="27"/>
      <c r="T77" s="27"/>
      <c r="U77" s="27"/>
      <c r="V77" s="27"/>
      <c r="W77" s="27"/>
      <c r="X77" s="27"/>
      <c r="Y77" s="27"/>
      <c r="Z77" s="27"/>
    </row>
    <row r="78" ht="15.75" customHeight="1">
      <c r="A78" s="264"/>
      <c r="B78" s="264"/>
      <c r="C78" s="430"/>
      <c r="D78" s="264"/>
      <c r="E78" s="264"/>
      <c r="F78" s="264"/>
      <c r="G78" s="264"/>
      <c r="H78" s="264"/>
      <c r="I78" s="264"/>
      <c r="J78" s="264"/>
      <c r="K78" s="264"/>
      <c r="L78" s="264"/>
      <c r="M78" s="264"/>
      <c r="N78" s="264"/>
      <c r="O78" s="266"/>
      <c r="P78" s="266"/>
    </row>
    <row r="79" ht="15.75" customHeight="1">
      <c r="A79" s="264"/>
      <c r="B79" s="264"/>
      <c r="C79" s="430"/>
      <c r="D79" s="264"/>
      <c r="E79" s="264"/>
      <c r="F79" s="264"/>
      <c r="G79" s="264"/>
      <c r="H79" s="264"/>
      <c r="I79" s="264"/>
      <c r="J79" s="264"/>
      <c r="K79" s="264"/>
      <c r="L79" s="264"/>
      <c r="M79" s="264"/>
      <c r="N79" s="264"/>
      <c r="O79" s="266"/>
      <c r="P79" s="266"/>
    </row>
    <row r="80" ht="15.75" customHeight="1">
      <c r="A80" s="40" t="str">
        <f t="shared" ref="A80:A81" si="78">A1</f>
        <v>COLEGIO VÍCTOR FÉLIX GÓMEZ NOVA</v>
      </c>
      <c r="B80" s="2"/>
      <c r="C80" s="2"/>
      <c r="D80" s="2"/>
      <c r="E80" s="2"/>
      <c r="F80" s="2"/>
      <c r="G80" s="2"/>
      <c r="H80" s="2"/>
      <c r="I80" s="2"/>
      <c r="J80" s="2"/>
      <c r="K80" s="2"/>
      <c r="L80" s="2"/>
      <c r="M80" s="2"/>
      <c r="N80" s="2"/>
      <c r="O80" s="2"/>
      <c r="P80" s="2"/>
    </row>
    <row r="81" ht="15.75" customHeight="1">
      <c r="A81" s="40" t="str">
        <f t="shared" si="78"/>
        <v>PROCESO DE AUTOEVALUACIÓN INSTITUCIONAL AÑO 2023</v>
      </c>
      <c r="B81" s="2"/>
      <c r="C81" s="2"/>
      <c r="D81" s="2"/>
      <c r="E81" s="2"/>
      <c r="F81" s="2"/>
      <c r="G81" s="2"/>
      <c r="H81" s="2"/>
      <c r="I81" s="2"/>
      <c r="J81" s="2"/>
      <c r="K81" s="2"/>
      <c r="L81" s="2"/>
      <c r="M81" s="2"/>
      <c r="N81" s="2"/>
      <c r="O81" s="2"/>
      <c r="P81" s="2"/>
    </row>
    <row r="82" ht="15.75" customHeight="1">
      <c r="A82" s="40" t="s">
        <v>707</v>
      </c>
      <c r="B82" s="2"/>
      <c r="C82" s="2"/>
      <c r="D82" s="2"/>
      <c r="E82" s="2"/>
      <c r="F82" s="2"/>
      <c r="G82" s="2"/>
      <c r="H82" s="2"/>
      <c r="I82" s="2"/>
      <c r="J82" s="2"/>
      <c r="K82" s="2"/>
      <c r="L82" s="2"/>
      <c r="M82" s="2"/>
      <c r="N82" s="2"/>
      <c r="O82" s="2"/>
      <c r="P82" s="2"/>
    </row>
    <row r="83" ht="15.75" customHeight="1">
      <c r="A83" s="269" t="s">
        <v>304</v>
      </c>
      <c r="B83" s="269" t="s">
        <v>305</v>
      </c>
      <c r="C83" s="434" t="s">
        <v>306</v>
      </c>
      <c r="D83" s="435" t="s">
        <v>307</v>
      </c>
      <c r="E83" s="220"/>
      <c r="F83" s="218"/>
      <c r="G83" s="436"/>
      <c r="H83" s="361" t="s">
        <v>308</v>
      </c>
      <c r="I83" s="218"/>
      <c r="J83" s="361" t="s">
        <v>678</v>
      </c>
      <c r="K83" s="220"/>
      <c r="L83" s="220"/>
      <c r="M83" s="220"/>
      <c r="N83" s="220"/>
      <c r="O83" s="218"/>
      <c r="P83" s="437" t="s">
        <v>311</v>
      </c>
    </row>
    <row r="84" ht="15.75" customHeight="1">
      <c r="A84" s="12"/>
      <c r="B84" s="12"/>
      <c r="C84" s="438"/>
      <c r="D84" s="439" t="s">
        <v>312</v>
      </c>
      <c r="E84" s="161" t="s">
        <v>313</v>
      </c>
      <c r="F84" s="161" t="s">
        <v>314</v>
      </c>
      <c r="G84" s="161" t="s">
        <v>680</v>
      </c>
      <c r="H84" s="439" t="s">
        <v>312</v>
      </c>
      <c r="I84" s="439" t="s">
        <v>681</v>
      </c>
      <c r="J84" s="440" t="s">
        <v>682</v>
      </c>
      <c r="K84" s="440" t="s">
        <v>683</v>
      </c>
      <c r="L84" s="440" t="s">
        <v>684</v>
      </c>
      <c r="M84" s="440" t="s">
        <v>685</v>
      </c>
      <c r="N84" s="440" t="s">
        <v>686</v>
      </c>
      <c r="O84" s="441" t="s">
        <v>687</v>
      </c>
      <c r="P84" s="438"/>
    </row>
    <row r="85" ht="51.75" customHeight="1">
      <c r="A85" s="442" t="s">
        <v>708</v>
      </c>
      <c r="B85" s="237" t="s">
        <v>75</v>
      </c>
      <c r="C85" s="370" t="s">
        <v>521</v>
      </c>
      <c r="D85" s="237" t="str">
        <f>'PLAN DE MEJORAMIENTO'!D92</f>
        <v>Incrementar el nivel de eficiencia del proceso de matrícula.</v>
      </c>
      <c r="E85" s="371">
        <f>'PLAN DE MEJORAMIENTO'!E92</f>
        <v>0.75</v>
      </c>
      <c r="F85" s="371">
        <f>'PLAN DE MEJORAMIENTO'!F92</f>
        <v>1</v>
      </c>
      <c r="G85" s="371">
        <f t="shared" ref="G85:G87" si="79">(I85)/4</f>
        <v>0.75</v>
      </c>
      <c r="H85" s="372" t="str">
        <f>'PLAN DE MEJORAMIENTO'!G92</f>
        <v>Porcentaje de eficiencia del proceso de matrícula.</v>
      </c>
      <c r="I85" s="373">
        <v>3.0</v>
      </c>
      <c r="J85" s="403">
        <f>'PLAN DE MEJORAMIENTO'!I92</f>
        <v>2</v>
      </c>
      <c r="K85" s="373">
        <v>1.0</v>
      </c>
      <c r="L85" s="376">
        <f t="shared" ref="L85:L87" si="80">K85/J85</f>
        <v>0.5</v>
      </c>
      <c r="M85" s="374">
        <f t="shared" ref="M85:M87" si="81">J85-K85</f>
        <v>1</v>
      </c>
      <c r="N85" s="376">
        <f t="shared" ref="N85:N87" si="82">M85/J85</f>
        <v>0.5</v>
      </c>
      <c r="O85" s="425"/>
      <c r="P85" s="425"/>
    </row>
    <row r="86" ht="93.0" customHeight="1">
      <c r="A86" s="12"/>
      <c r="B86" s="237" t="s">
        <v>76</v>
      </c>
      <c r="C86" s="12"/>
      <c r="D86" s="237" t="str">
        <f>'PLAN DE MEJORAMIENTO'!D93</f>
        <v>Incrementar la eficiencia del sistema desde archivo  académico en cuanto a su existencia, funcionalidad y seguridad.</v>
      </c>
      <c r="E86" s="371">
        <f>'PLAN DE MEJORAMIENTO'!E93</f>
        <v>1</v>
      </c>
      <c r="F86" s="371">
        <f>'PLAN DE MEJORAMIENTO'!F93</f>
        <v>0.75</v>
      </c>
      <c r="G86" s="371">
        <f t="shared" si="79"/>
        <v>0.75</v>
      </c>
      <c r="H86" s="372" t="str">
        <f>'PLAN DE MEJORAMIENTO'!G93</f>
        <v>Porcentaje de eficiencia del sistema de de archivo  académico en cuanto a su existencia, funcionalidad y seguridad.</v>
      </c>
      <c r="I86" s="373">
        <v>3.0</v>
      </c>
      <c r="J86" s="403">
        <f>'PLAN DE MEJORAMIENTO'!I93</f>
        <v>4</v>
      </c>
      <c r="K86" s="373">
        <v>2.0</v>
      </c>
      <c r="L86" s="376">
        <f t="shared" si="80"/>
        <v>0.5</v>
      </c>
      <c r="M86" s="374">
        <f t="shared" si="81"/>
        <v>2</v>
      </c>
      <c r="N86" s="376">
        <f t="shared" si="82"/>
        <v>0.5</v>
      </c>
      <c r="O86" s="425"/>
      <c r="P86" s="425"/>
    </row>
    <row r="87" ht="109.5" customHeight="1">
      <c r="A87" s="8"/>
      <c r="B87" s="237" t="s">
        <v>77</v>
      </c>
      <c r="C87" s="8"/>
      <c r="D87" s="237" t="str">
        <f>'PLAN DE MEJORAMIENTO'!D94</f>
        <v>Incrementar el nivel de eficiencia del sistema de expedición de los boletines de calificaciones ajustado a las normas oficiales vigentes.</v>
      </c>
      <c r="E87" s="371">
        <f>'PLAN DE MEJORAMIENTO'!E94</f>
        <v>1</v>
      </c>
      <c r="F87" s="371">
        <f>'PLAN DE MEJORAMIENTO'!F94</f>
        <v>1</v>
      </c>
      <c r="G87" s="371">
        <f t="shared" si="79"/>
        <v>0.75</v>
      </c>
      <c r="H87" s="372" t="str">
        <f>'PLAN DE MEJORAMIENTO'!G94</f>
        <v>Porcentaje de eficiencia del sistema de expedición de los boletines de calificaciones ajustado a las normas oficiales vigentes.</v>
      </c>
      <c r="I87" s="373">
        <v>3.0</v>
      </c>
      <c r="J87" s="403">
        <f>'PLAN DE MEJORAMIENTO'!I94</f>
        <v>4</v>
      </c>
      <c r="K87" s="373">
        <v>2.0</v>
      </c>
      <c r="L87" s="376">
        <f t="shared" si="80"/>
        <v>0.5</v>
      </c>
      <c r="M87" s="374">
        <f t="shared" si="81"/>
        <v>2</v>
      </c>
      <c r="N87" s="376">
        <f t="shared" si="82"/>
        <v>0.5</v>
      </c>
      <c r="O87" s="425"/>
      <c r="P87" s="425"/>
    </row>
    <row r="88" ht="15.75" customHeight="1">
      <c r="A88" s="391" t="s">
        <v>10</v>
      </c>
      <c r="B88" s="391">
        <f t="shared" ref="B88:D88" si="83">COUNTA(B85:B87)</f>
        <v>3</v>
      </c>
      <c r="C88" s="391">
        <f t="shared" si="83"/>
        <v>1</v>
      </c>
      <c r="D88" s="391">
        <f t="shared" si="83"/>
        <v>3</v>
      </c>
      <c r="E88" s="371">
        <f t="shared" ref="E88:G88" si="84">SUM(E85:E87)/3</f>
        <v>0.9166666667</v>
      </c>
      <c r="F88" s="371">
        <f t="shared" si="84"/>
        <v>0.9166666667</v>
      </c>
      <c r="G88" s="371">
        <f t="shared" si="84"/>
        <v>0.75</v>
      </c>
      <c r="H88" s="392">
        <f>COUNTA(H85:H87)</f>
        <v>3</v>
      </c>
      <c r="I88" s="393">
        <f>SUM(I85:I87)/3</f>
        <v>3</v>
      </c>
      <c r="J88" s="393">
        <f t="shared" ref="J88:K88" si="85">SUM(J85:J87)</f>
        <v>10</v>
      </c>
      <c r="K88" s="393">
        <f t="shared" si="85"/>
        <v>5</v>
      </c>
      <c r="L88" s="394">
        <f>SUM(L85:L87)/3</f>
        <v>0.5</v>
      </c>
      <c r="M88" s="393">
        <f>SUM(M82:M87)</f>
        <v>5</v>
      </c>
      <c r="N88" s="394">
        <f>SUM(N85:N87)/3</f>
        <v>0.5</v>
      </c>
      <c r="O88" s="433"/>
      <c r="P88" s="433"/>
      <c r="Q88" s="411"/>
      <c r="R88" s="411"/>
      <c r="S88" s="411"/>
      <c r="T88" s="411"/>
      <c r="U88" s="411"/>
      <c r="V88" s="411"/>
      <c r="W88" s="411"/>
      <c r="X88" s="411"/>
      <c r="Y88" s="411"/>
      <c r="Z88" s="411"/>
    </row>
    <row r="89" ht="63.75" customHeight="1">
      <c r="A89" s="442" t="s">
        <v>78</v>
      </c>
      <c r="B89" s="299" t="s">
        <v>208</v>
      </c>
      <c r="C89" s="427" t="s">
        <v>534</v>
      </c>
      <c r="D89" s="237" t="str">
        <f>'PLAN DE MEJORAMIENTO'!D96</f>
        <v>Incrementar el nivel de eficiencia del programa de mantenimiento de la planta física.</v>
      </c>
      <c r="E89" s="371">
        <f>'PLAN DE MEJORAMIENTO'!E96</f>
        <v>0.25</v>
      </c>
      <c r="F89" s="371">
        <f>'PLAN DE MEJORAMIENTO'!F96</f>
        <v>1</v>
      </c>
      <c r="G89" s="371">
        <f t="shared" ref="G89:G95" si="86">(I89)/4</f>
        <v>0.75</v>
      </c>
      <c r="H89" s="372" t="str">
        <f>'PLAN DE MEJORAMIENTO'!G96</f>
        <v>Porcentaje de eficiencia del programade mantenimiento de la planta física.</v>
      </c>
      <c r="I89" s="373">
        <v>3.0</v>
      </c>
      <c r="J89" s="403">
        <f>'PLAN DE MEJORAMIENTO'!I96</f>
        <v>4</v>
      </c>
      <c r="K89" s="373">
        <v>3.0</v>
      </c>
      <c r="L89" s="376">
        <f t="shared" ref="L89:L95" si="87">K89/J89</f>
        <v>0.75</v>
      </c>
      <c r="M89" s="374">
        <f t="shared" ref="M89:M95" si="88">J89-K89</f>
        <v>1</v>
      </c>
      <c r="N89" s="376">
        <f t="shared" ref="N89:N95" si="89">M89/J89</f>
        <v>0.25</v>
      </c>
      <c r="O89" s="425"/>
      <c r="P89" s="425"/>
    </row>
    <row r="90" ht="15.75" customHeight="1">
      <c r="A90" s="12"/>
      <c r="B90" s="299" t="s">
        <v>210</v>
      </c>
      <c r="C90" s="12"/>
      <c r="D90" s="237" t="str">
        <f>'PLAN DE MEJORAMIENTO'!D97</f>
        <v>Incrementar el nivel de alcance del programa de adecuación y embellecimiento de la planta física.</v>
      </c>
      <c r="E90" s="371">
        <f>'PLAN DE MEJORAMIENTO'!E97</f>
        <v>0.25</v>
      </c>
      <c r="F90" s="371">
        <f>'PLAN DE MEJORAMIENTO'!F97</f>
        <v>0.75</v>
      </c>
      <c r="G90" s="371">
        <f t="shared" si="86"/>
        <v>0.75</v>
      </c>
      <c r="H90" s="372" t="str">
        <f>'PLAN DE MEJORAMIENTO'!G97</f>
        <v>Porcentaje del alcance del programa de adecuación y embellecimiento de la planta física.</v>
      </c>
      <c r="I90" s="373">
        <v>3.0</v>
      </c>
      <c r="J90" s="403">
        <f>'PLAN DE MEJORAMIENTO'!I97</f>
        <v>4</v>
      </c>
      <c r="K90" s="373">
        <v>3.0</v>
      </c>
      <c r="L90" s="376">
        <f t="shared" si="87"/>
        <v>0.75</v>
      </c>
      <c r="M90" s="374">
        <f t="shared" si="88"/>
        <v>1</v>
      </c>
      <c r="N90" s="376">
        <f t="shared" si="89"/>
        <v>0.25</v>
      </c>
      <c r="O90" s="425"/>
      <c r="P90" s="425"/>
    </row>
    <row r="91" ht="15.75" customHeight="1">
      <c r="A91" s="12"/>
      <c r="B91" s="299" t="s">
        <v>212</v>
      </c>
      <c r="C91" s="12"/>
      <c r="D91" s="237" t="str">
        <f>'PLAN DE MEJORAMIENTO'!D98</f>
        <v>Incrementar el nivel de alcance del plan de uso de cada uno de los espacios físicos y diseño de acciones de optimización.</v>
      </c>
      <c r="E91" s="371">
        <f>'PLAN DE MEJORAMIENTO'!E98</f>
        <v>0.25</v>
      </c>
      <c r="F91" s="371">
        <f>'PLAN DE MEJORAMIENTO'!F98</f>
        <v>0.75</v>
      </c>
      <c r="G91" s="371">
        <f t="shared" si="86"/>
        <v>0.75</v>
      </c>
      <c r="H91" s="372" t="str">
        <f>'PLAN DE MEJORAMIENTO'!G98</f>
        <v>Porcentaje de alcance del plan de uso de cada uno de los espacios físicos y diseño de acciones de optimización.</v>
      </c>
      <c r="I91" s="373">
        <v>3.0</v>
      </c>
      <c r="J91" s="403">
        <f>'PLAN DE MEJORAMIENTO'!I98</f>
        <v>4</v>
      </c>
      <c r="K91" s="373">
        <v>3.0</v>
      </c>
      <c r="L91" s="376">
        <f t="shared" si="87"/>
        <v>0.75</v>
      </c>
      <c r="M91" s="374">
        <f t="shared" si="88"/>
        <v>1</v>
      </c>
      <c r="N91" s="376">
        <f t="shared" si="89"/>
        <v>0.25</v>
      </c>
      <c r="O91" s="425"/>
      <c r="P91" s="425"/>
    </row>
    <row r="92" ht="15.75" customHeight="1">
      <c r="A92" s="12"/>
      <c r="B92" s="299" t="s">
        <v>214</v>
      </c>
      <c r="C92" s="12"/>
      <c r="D92" s="237" t="str">
        <f>'PLAN DE MEJORAMIENTO'!D99</f>
        <v>Incrementar el nivel de eficiencia del plan de necesidades y para la adquisición de los recursos de aprendizaje.</v>
      </c>
      <c r="E92" s="371">
        <f>'PLAN DE MEJORAMIENTO'!E99</f>
        <v>0.25</v>
      </c>
      <c r="F92" s="371">
        <f>'PLAN DE MEJORAMIENTO'!F99</f>
        <v>1</v>
      </c>
      <c r="G92" s="371">
        <f t="shared" si="86"/>
        <v>0.75</v>
      </c>
      <c r="H92" s="372" t="str">
        <f>'PLAN DE MEJORAMIENTO'!G99</f>
        <v>Porcentaje de eficiencia del plan de necesidades para la adquisición de los recursos de aprendizaje.</v>
      </c>
      <c r="I92" s="373">
        <v>3.0</v>
      </c>
      <c r="J92" s="403">
        <f>'PLAN DE MEJORAMIENTO'!I99</f>
        <v>4</v>
      </c>
      <c r="K92" s="373">
        <v>3.0</v>
      </c>
      <c r="L92" s="376">
        <f t="shared" si="87"/>
        <v>0.75</v>
      </c>
      <c r="M92" s="374">
        <f t="shared" si="88"/>
        <v>1</v>
      </c>
      <c r="N92" s="376">
        <f t="shared" si="89"/>
        <v>0.25</v>
      </c>
      <c r="O92" s="425"/>
      <c r="P92" s="425"/>
    </row>
    <row r="93" ht="15.75" customHeight="1">
      <c r="A93" s="12"/>
      <c r="B93" s="299" t="s">
        <v>83</v>
      </c>
      <c r="C93" s="12"/>
      <c r="D93" s="237" t="str">
        <f>'PLAN DE MEJORAMIENTO'!D100</f>
        <v>Incrementar el nivel de operatividad del
proceso de adquisición y suministro de insumos
en función de la propuesta pedagógica.</v>
      </c>
      <c r="E93" s="371">
        <f>'PLAN DE MEJORAMIENTO'!E100</f>
        <v>0.5</v>
      </c>
      <c r="F93" s="371">
        <f>'PLAN DE MEJORAMIENTO'!F100</f>
        <v>1</v>
      </c>
      <c r="G93" s="371">
        <f t="shared" si="86"/>
        <v>0.75</v>
      </c>
      <c r="H93" s="372" t="str">
        <f>'PLAN DE MEJORAMIENTO'!G100</f>
        <v>Porcentaje de operatividad del
proceso de adquisición y suministro de insumos
en función de la propuesta pedagógica.</v>
      </c>
      <c r="I93" s="373">
        <v>3.0</v>
      </c>
      <c r="J93" s="403">
        <f>'PLAN DE MEJORAMIENTO'!I100</f>
        <v>4</v>
      </c>
      <c r="K93" s="373">
        <v>3.0</v>
      </c>
      <c r="L93" s="376">
        <f t="shared" si="87"/>
        <v>0.75</v>
      </c>
      <c r="M93" s="374">
        <f t="shared" si="88"/>
        <v>1</v>
      </c>
      <c r="N93" s="376">
        <f t="shared" si="89"/>
        <v>0.25</v>
      </c>
      <c r="O93" s="425"/>
      <c r="P93" s="425"/>
    </row>
    <row r="94" ht="15.75" customHeight="1">
      <c r="A94" s="12"/>
      <c r="B94" s="299" t="s">
        <v>217</v>
      </c>
      <c r="C94" s="12"/>
      <c r="D94" s="237" t="str">
        <f>'PLAN DE MEJORAMIENTO'!D101</f>
        <v>Incrementar el nivel de efectividad del programa de mantenimiento preventivo y correctivo
de los equipos y recursos para el aprendizaje.</v>
      </c>
      <c r="E94" s="371">
        <f>'PLAN DE MEJORAMIENTO'!E101</f>
        <v>0.25</v>
      </c>
      <c r="F94" s="371">
        <f>'PLAN DE MEJORAMIENTO'!F101</f>
        <v>1</v>
      </c>
      <c r="G94" s="371">
        <f t="shared" si="86"/>
        <v>0.75</v>
      </c>
      <c r="H94" s="372" t="str">
        <f>'PLAN DE MEJORAMIENTO'!G101</f>
        <v>Porcentaje de efectividad del programa de mantenimiento preventivo y correctivo
de los equipos y recursos para el aprendizaje.</v>
      </c>
      <c r="I94" s="373">
        <v>3.0</v>
      </c>
      <c r="J94" s="403">
        <f>'PLAN DE MEJORAMIENTO'!I101</f>
        <v>4</v>
      </c>
      <c r="K94" s="373">
        <v>3.0</v>
      </c>
      <c r="L94" s="376">
        <f t="shared" si="87"/>
        <v>0.75</v>
      </c>
      <c r="M94" s="374">
        <f t="shared" si="88"/>
        <v>1</v>
      </c>
      <c r="N94" s="376">
        <f t="shared" si="89"/>
        <v>0.25</v>
      </c>
      <c r="O94" s="425"/>
      <c r="P94" s="425"/>
    </row>
    <row r="95" ht="15.75" customHeight="1">
      <c r="A95" s="8"/>
      <c r="B95" s="299" t="s">
        <v>85</v>
      </c>
      <c r="C95" s="8"/>
      <c r="D95" s="237" t="str">
        <f>'PLAN DE MEJORAMIENTO'!D102</f>
        <v>Incrementar el nivel de operatividad de la estrategia de revisión y actualización del panorama de riesgos.</v>
      </c>
      <c r="E95" s="371">
        <f>'PLAN DE MEJORAMIENTO'!E102</f>
        <v>0.75</v>
      </c>
      <c r="F95" s="371">
        <f>'PLAN DE MEJORAMIENTO'!F102</f>
        <v>1</v>
      </c>
      <c r="G95" s="371">
        <f t="shared" si="86"/>
        <v>0.75</v>
      </c>
      <c r="H95" s="372" t="str">
        <f>'PLAN DE MEJORAMIENTO'!G102</f>
        <v>Porcentaje de operatividad de la estrategia de revisión y actualización del panorama de riesgos.</v>
      </c>
      <c r="I95" s="373">
        <v>3.0</v>
      </c>
      <c r="J95" s="403">
        <f>'PLAN DE MEJORAMIENTO'!I102</f>
        <v>4</v>
      </c>
      <c r="K95" s="373">
        <v>3.0</v>
      </c>
      <c r="L95" s="376">
        <f t="shared" si="87"/>
        <v>0.75</v>
      </c>
      <c r="M95" s="374">
        <f t="shared" si="88"/>
        <v>1</v>
      </c>
      <c r="N95" s="376">
        <f t="shared" si="89"/>
        <v>0.25</v>
      </c>
      <c r="O95" s="425"/>
      <c r="P95" s="425"/>
    </row>
    <row r="96" ht="15.75" customHeight="1">
      <c r="A96" s="391" t="s">
        <v>10</v>
      </c>
      <c r="B96" s="391">
        <f t="shared" ref="B96:D96" si="90">COUNTA(B89:B95)</f>
        <v>7</v>
      </c>
      <c r="C96" s="391">
        <f t="shared" si="90"/>
        <v>1</v>
      </c>
      <c r="D96" s="391">
        <f t="shared" si="90"/>
        <v>7</v>
      </c>
      <c r="E96" s="371">
        <f t="shared" ref="E96:G96" si="91">SUM(E89:E95)/7</f>
        <v>0.3571428571</v>
      </c>
      <c r="F96" s="371">
        <f t="shared" si="91"/>
        <v>0.9285714286</v>
      </c>
      <c r="G96" s="371">
        <f t="shared" si="91"/>
        <v>0.75</v>
      </c>
      <c r="H96" s="392">
        <f>COUNTA(H89:H95)</f>
        <v>7</v>
      </c>
      <c r="I96" s="393">
        <f>SUM(I89:I95)/7</f>
        <v>3</v>
      </c>
      <c r="J96" s="393">
        <f t="shared" ref="J96:K96" si="92">SUM(J89:J95)</f>
        <v>28</v>
      </c>
      <c r="K96" s="393">
        <f t="shared" si="92"/>
        <v>21</v>
      </c>
      <c r="L96" s="394">
        <f>SUM(L89:L95)/7</f>
        <v>0.75</v>
      </c>
      <c r="M96" s="393">
        <f>SUM(M89:M95)</f>
        <v>7</v>
      </c>
      <c r="N96" s="394">
        <f>SUM(N89:N95)/7</f>
        <v>0.25</v>
      </c>
      <c r="O96" s="433"/>
      <c r="P96" s="433"/>
      <c r="Q96" s="411"/>
      <c r="R96" s="411"/>
      <c r="S96" s="411"/>
      <c r="T96" s="411"/>
      <c r="U96" s="411"/>
      <c r="V96" s="411"/>
      <c r="W96" s="411"/>
      <c r="X96" s="411"/>
      <c r="Y96" s="411"/>
      <c r="Z96" s="411"/>
    </row>
    <row r="97" ht="102.75" customHeight="1">
      <c r="A97" s="442" t="s">
        <v>86</v>
      </c>
      <c r="B97" s="299" t="s">
        <v>220</v>
      </c>
      <c r="C97" s="427" t="s">
        <v>560</v>
      </c>
      <c r="D97" s="237" t="str">
        <f>'PLAN DE MEJORAMIENTO'!D104</f>
        <v>Incrementar el nivel de eficiencia del programa servicios complementarios y recursos.</v>
      </c>
      <c r="E97" s="371">
        <f>'PLAN DE MEJORAMIENTO'!E104</f>
        <v>0.25</v>
      </c>
      <c r="F97" s="371">
        <f>'PLAN DE MEJORAMIENTO'!F104</f>
        <v>0.75</v>
      </c>
      <c r="G97" s="371">
        <f t="shared" ref="G97:G98" si="93">(I97)/4</f>
        <v>0.75</v>
      </c>
      <c r="H97" s="372" t="str">
        <f>'PLAN DE MEJORAMIENTO'!G104</f>
        <v>Porcentaje de eficiencia del programa servicios complementarios y recursos.</v>
      </c>
      <c r="I97" s="373">
        <v>3.0</v>
      </c>
      <c r="J97" s="403">
        <f>'PLAN DE MEJORAMIENTO'!I104</f>
        <v>4</v>
      </c>
      <c r="K97" s="373">
        <v>3.0</v>
      </c>
      <c r="L97" s="376">
        <f t="shared" ref="L97:L98" si="94">K97/J97</f>
        <v>0.75</v>
      </c>
      <c r="M97" s="374">
        <f t="shared" ref="M97:M98" si="95">J97-K97</f>
        <v>1</v>
      </c>
      <c r="N97" s="376">
        <f t="shared" ref="N97:N98" si="96">M97/J97</f>
        <v>0.25</v>
      </c>
      <c r="O97" s="425"/>
      <c r="P97" s="425"/>
    </row>
    <row r="98" ht="114.75" customHeight="1">
      <c r="A98" s="8"/>
      <c r="B98" s="299" t="s">
        <v>222</v>
      </c>
      <c r="C98" s="8"/>
      <c r="D98" s="237" t="str">
        <f>'PLAN DE MEJORAMIENTO'!D105</f>
        <v>Incrementar el nivel de efectividad de la estrategia de apoyo a los estudiantes que
presentan bajo desempeño académico o con dificultades de interacción.</v>
      </c>
      <c r="E98" s="371">
        <f>'PLAN DE MEJORAMIENTO'!E105</f>
        <v>1</v>
      </c>
      <c r="F98" s="371">
        <f>'PLAN DE MEJORAMIENTO'!F105</f>
        <v>1</v>
      </c>
      <c r="G98" s="371">
        <f t="shared" si="93"/>
        <v>0.75</v>
      </c>
      <c r="H98" s="372" t="str">
        <f>'PLAN DE MEJORAMIENTO'!G105</f>
        <v>Porcentaje de efectividad de la estrategia de apoyo a los estudiantes que
presentan bajo desempeño académico o con dificultades de interacción.</v>
      </c>
      <c r="I98" s="373">
        <v>3.0</v>
      </c>
      <c r="J98" s="403">
        <f>'PLAN DE MEJORAMIENTO'!I105</f>
        <v>4</v>
      </c>
      <c r="K98" s="373">
        <v>3.0</v>
      </c>
      <c r="L98" s="376">
        <f t="shared" si="94"/>
        <v>0.75</v>
      </c>
      <c r="M98" s="374">
        <f t="shared" si="95"/>
        <v>1</v>
      </c>
      <c r="N98" s="376">
        <f t="shared" si="96"/>
        <v>0.25</v>
      </c>
      <c r="O98" s="425"/>
      <c r="P98" s="425"/>
    </row>
    <row r="99" ht="15.75" customHeight="1">
      <c r="A99" s="391" t="s">
        <v>10</v>
      </c>
      <c r="B99" s="391">
        <f t="shared" ref="B99:D99" si="97">COUNTA(B97:B98)</f>
        <v>2</v>
      </c>
      <c r="C99" s="391">
        <f t="shared" si="97"/>
        <v>1</v>
      </c>
      <c r="D99" s="391">
        <f t="shared" si="97"/>
        <v>2</v>
      </c>
      <c r="E99" s="371">
        <f t="shared" ref="E99:G99" si="98">SUM(E97:E98)/2</f>
        <v>0.625</v>
      </c>
      <c r="F99" s="371">
        <f t="shared" si="98"/>
        <v>0.875</v>
      </c>
      <c r="G99" s="371">
        <f t="shared" si="98"/>
        <v>0.75</v>
      </c>
      <c r="H99" s="392">
        <f>COUNTA(H97:H98)</f>
        <v>2</v>
      </c>
      <c r="I99" s="393">
        <f>SUM(I97:I98)/2</f>
        <v>3</v>
      </c>
      <c r="J99" s="393">
        <f t="shared" ref="J99:K99" si="99">SUM(J97:J98)</f>
        <v>8</v>
      </c>
      <c r="K99" s="393">
        <f t="shared" si="99"/>
        <v>6</v>
      </c>
      <c r="L99" s="394">
        <f>SUM(L97:L98)/2</f>
        <v>0.75</v>
      </c>
      <c r="M99" s="393">
        <f>SUM(M97:M98)</f>
        <v>2</v>
      </c>
      <c r="N99" s="394">
        <f>SUM(N97:N98)/2</f>
        <v>0.25</v>
      </c>
      <c r="O99" s="433"/>
      <c r="P99" s="433"/>
      <c r="Q99" s="411"/>
      <c r="R99" s="411"/>
      <c r="S99" s="411"/>
      <c r="T99" s="411"/>
      <c r="U99" s="411"/>
      <c r="V99" s="411"/>
      <c r="W99" s="411"/>
      <c r="X99" s="411"/>
      <c r="Y99" s="411"/>
      <c r="Z99" s="411"/>
    </row>
    <row r="100" ht="72.0" customHeight="1">
      <c r="A100" s="442" t="s">
        <v>89</v>
      </c>
      <c r="B100" s="299" t="s">
        <v>90</v>
      </c>
      <c r="C100" s="370" t="s">
        <v>709</v>
      </c>
      <c r="D100" s="237" t="str">
        <f>'PLAN DE MEJORAMIENTO'!D107</f>
        <v>Incrementar el nivel de eficiencia del proceso de definición de   perfiles del personal docente.</v>
      </c>
      <c r="E100" s="371">
        <f>'PLAN DE MEJORAMIENTO'!E107</f>
        <v>1</v>
      </c>
      <c r="F100" s="371">
        <f>'PLAN DE MEJORAMIENTO'!F107</f>
        <v>1</v>
      </c>
      <c r="G100" s="371">
        <f t="shared" ref="G100:G109" si="100">(I100)/4</f>
        <v>0.75</v>
      </c>
      <c r="H100" s="372" t="str">
        <f>'PLAN DE MEJORAMIENTO'!G107</f>
        <v>Porcentaje de eficiencia del proceso de definición de   perfiles del personal docente.</v>
      </c>
      <c r="I100" s="373">
        <v>3.0</v>
      </c>
      <c r="J100" s="403">
        <f>'PLAN DE MEJORAMIENTO'!I107</f>
        <v>4</v>
      </c>
      <c r="K100" s="373">
        <v>3.0</v>
      </c>
      <c r="L100" s="376">
        <f t="shared" ref="L100:L109" si="101">K100/J100</f>
        <v>0.75</v>
      </c>
      <c r="M100" s="374">
        <f t="shared" ref="M100:M109" si="102">J100-K100</f>
        <v>1</v>
      </c>
      <c r="N100" s="376">
        <f t="shared" ref="N100:N109" si="103">M100/J100</f>
        <v>0.25</v>
      </c>
      <c r="O100" s="425"/>
      <c r="P100" s="425"/>
    </row>
    <row r="101" ht="15.75" customHeight="1">
      <c r="A101" s="12"/>
      <c r="B101" s="299" t="s">
        <v>91</v>
      </c>
      <c r="C101" s="12"/>
      <c r="D101" s="237" t="str">
        <f>'PLAN DE MEJORAMIENTO'!D108</f>
        <v>Incrementar el nivel de eficiencia de la estratégiade inducción y reinducción del personal.</v>
      </c>
      <c r="E101" s="371">
        <f>'PLAN DE MEJORAMIENTO'!E108</f>
        <v>1</v>
      </c>
      <c r="F101" s="371">
        <f>'PLAN DE MEJORAMIENTO'!F108</f>
        <v>1</v>
      </c>
      <c r="G101" s="371">
        <f t="shared" si="100"/>
        <v>0.75</v>
      </c>
      <c r="H101" s="372" t="str">
        <f>'PLAN DE MEJORAMIENTO'!G108</f>
        <v>Porcentaje de eficiencia de la estratégiade inducción y reinducción del personal.</v>
      </c>
      <c r="I101" s="373">
        <v>3.0</v>
      </c>
      <c r="J101" s="403">
        <f>'PLAN DE MEJORAMIENTO'!I108</f>
        <v>4</v>
      </c>
      <c r="K101" s="373">
        <v>3.0</v>
      </c>
      <c r="L101" s="376">
        <f t="shared" si="101"/>
        <v>0.75</v>
      </c>
      <c r="M101" s="374">
        <f t="shared" si="102"/>
        <v>1</v>
      </c>
      <c r="N101" s="376">
        <f t="shared" si="103"/>
        <v>0.25</v>
      </c>
      <c r="O101" s="425"/>
      <c r="P101" s="425"/>
    </row>
    <row r="102" ht="15.75" customHeight="1">
      <c r="A102" s="12"/>
      <c r="B102" s="299" t="s">
        <v>92</v>
      </c>
      <c r="C102" s="12"/>
      <c r="D102" s="237" t="str">
        <f>'PLAN DE MEJORAMIENTO'!D109</f>
        <v>Incrementar el nivel de eficiencia del
programa de formación y capacitación del personal.</v>
      </c>
      <c r="E102" s="371">
        <f>'PLAN DE MEJORAMIENTO'!E109</f>
        <v>0.75</v>
      </c>
      <c r="F102" s="371">
        <f>'PLAN DE MEJORAMIENTO'!F109</f>
        <v>1</v>
      </c>
      <c r="G102" s="371">
        <f t="shared" si="100"/>
        <v>0.75</v>
      </c>
      <c r="H102" s="372" t="str">
        <f>'PLAN DE MEJORAMIENTO'!G109</f>
        <v>Porcentaje de eficiencia del
programa de formación y capacitación del personal.</v>
      </c>
      <c r="I102" s="373">
        <v>3.0</v>
      </c>
      <c r="J102" s="403">
        <f>'PLAN DE MEJORAMIENTO'!I109</f>
        <v>4</v>
      </c>
      <c r="K102" s="373">
        <v>3.0</v>
      </c>
      <c r="L102" s="376">
        <f t="shared" si="101"/>
        <v>0.75</v>
      </c>
      <c r="M102" s="374">
        <f t="shared" si="102"/>
        <v>1</v>
      </c>
      <c r="N102" s="376">
        <f t="shared" si="103"/>
        <v>0.25</v>
      </c>
      <c r="O102" s="425"/>
      <c r="P102" s="425"/>
    </row>
    <row r="103" ht="15.75" customHeight="1">
      <c r="A103" s="12"/>
      <c r="B103" s="299" t="s">
        <v>93</v>
      </c>
      <c r="C103" s="12"/>
      <c r="D103" s="237" t="str">
        <f>'PLAN DE MEJORAMIENTO'!D110</f>
        <v>Incrementar el nivel de efectividad de los
criterios de asignación académica de los docentes y de sus ajustes.</v>
      </c>
      <c r="E103" s="371">
        <f>'PLAN DE MEJORAMIENTO'!E110</f>
        <v>1</v>
      </c>
      <c r="F103" s="371">
        <f>'PLAN DE MEJORAMIENTO'!F110</f>
        <v>1</v>
      </c>
      <c r="G103" s="371">
        <f t="shared" si="100"/>
        <v>0.75</v>
      </c>
      <c r="H103" s="372" t="str">
        <f>'PLAN DE MEJORAMIENTO'!G110</f>
        <v>Porcentaje de efectividad de los
criterios de asignación académica de los docentes y de sus ajustes.</v>
      </c>
      <c r="I103" s="373">
        <v>3.0</v>
      </c>
      <c r="J103" s="403">
        <f>'PLAN DE MEJORAMIENTO'!I110</f>
        <v>4</v>
      </c>
      <c r="K103" s="373">
        <v>3.0</v>
      </c>
      <c r="L103" s="376">
        <f t="shared" si="101"/>
        <v>0.75</v>
      </c>
      <c r="M103" s="374">
        <f t="shared" si="102"/>
        <v>1</v>
      </c>
      <c r="N103" s="376">
        <f t="shared" si="103"/>
        <v>0.25</v>
      </c>
      <c r="O103" s="425"/>
      <c r="P103" s="425"/>
    </row>
    <row r="104" ht="15.75" customHeight="1">
      <c r="A104" s="12"/>
      <c r="B104" s="299" t="s">
        <v>228</v>
      </c>
      <c r="C104" s="12"/>
      <c r="D104" s="237" t="str">
        <f>'PLAN DE MEJORAMIENTO'!D111</f>
        <v>Incrementar el nivel de operatividad de la estrategia para la identificación del personal vinculado con la filosofía, principios, valores y objetivos institucionales.</v>
      </c>
      <c r="E104" s="371">
        <f>'PLAN DE MEJORAMIENTO'!E111</f>
        <v>0.75</v>
      </c>
      <c r="F104" s="371">
        <f>'PLAN DE MEJORAMIENTO'!F111</f>
        <v>1</v>
      </c>
      <c r="G104" s="371">
        <f t="shared" si="100"/>
        <v>0.75</v>
      </c>
      <c r="H104" s="372" t="str">
        <f>'PLAN DE MEJORAMIENTO'!G111</f>
        <v>Porcentaje de operatividad de la estrategia para la identificación del personal vinculado con la filosofía, principios, valores y objetivos institucionales.</v>
      </c>
      <c r="I104" s="373">
        <v>3.0</v>
      </c>
      <c r="J104" s="403">
        <f>'PLAN DE MEJORAMIENTO'!I111</f>
        <v>4</v>
      </c>
      <c r="K104" s="373">
        <v>3.0</v>
      </c>
      <c r="L104" s="376">
        <f t="shared" si="101"/>
        <v>0.75</v>
      </c>
      <c r="M104" s="374">
        <f t="shared" si="102"/>
        <v>1</v>
      </c>
      <c r="N104" s="376">
        <f t="shared" si="103"/>
        <v>0.25</v>
      </c>
      <c r="O104" s="425"/>
      <c r="P104" s="425"/>
    </row>
    <row r="105" ht="15.75" customHeight="1">
      <c r="A105" s="12"/>
      <c r="B105" s="299" t="s">
        <v>95</v>
      </c>
      <c r="C105" s="12"/>
      <c r="D105" s="237" t="str">
        <f>'PLAN DE MEJORAMIENTO'!D112</f>
        <v>Incrementar el nivel de eficiencia del proceso de evaluación de docentes, directivos y personal administrativo, y de  los resultados de las
acciones de mejoramiento.</v>
      </c>
      <c r="E105" s="371">
        <f>'PLAN DE MEJORAMIENTO'!E112</f>
        <v>1</v>
      </c>
      <c r="F105" s="371">
        <f>'PLAN DE MEJORAMIENTO'!F112</f>
        <v>1</v>
      </c>
      <c r="G105" s="371">
        <f t="shared" si="100"/>
        <v>0.75</v>
      </c>
      <c r="H105" s="372" t="str">
        <f>'PLAN DE MEJORAMIENTO'!G112</f>
        <v>Porcentaje de eficiencia del proceso de evaluación de docentes, directivos y personal administrativo, y de  los resultados de las
acciones de mejoramiento.</v>
      </c>
      <c r="I105" s="373">
        <v>3.0</v>
      </c>
      <c r="J105" s="403">
        <f>'PLAN DE MEJORAMIENTO'!I112</f>
        <v>4</v>
      </c>
      <c r="K105" s="373">
        <v>3.0</v>
      </c>
      <c r="L105" s="376">
        <f t="shared" si="101"/>
        <v>0.75</v>
      </c>
      <c r="M105" s="374">
        <f t="shared" si="102"/>
        <v>1</v>
      </c>
      <c r="N105" s="376">
        <f t="shared" si="103"/>
        <v>0.25</v>
      </c>
      <c r="O105" s="425"/>
      <c r="P105" s="425"/>
    </row>
    <row r="106" ht="15.75" customHeight="1">
      <c r="A106" s="12"/>
      <c r="B106" s="299" t="s">
        <v>96</v>
      </c>
      <c r="C106" s="12"/>
      <c r="D106" s="237" t="str">
        <f>'PLAN DE MEJORAMIENTO'!D113</f>
        <v>Incrementar el nivel de eficiencia de la  estrategia de reconocimiento al personal vinculado.</v>
      </c>
      <c r="E106" s="371">
        <f>'PLAN DE MEJORAMIENTO'!E113</f>
        <v>0.5</v>
      </c>
      <c r="F106" s="371">
        <f>'PLAN DE MEJORAMIENTO'!F113</f>
        <v>1</v>
      </c>
      <c r="G106" s="371">
        <f t="shared" si="100"/>
        <v>0.75</v>
      </c>
      <c r="H106" s="372" t="str">
        <f>'PLAN DE MEJORAMIENTO'!G113</f>
        <v>Porcentaje de eficiencia de la  estrategia de reconocimiento al personal vinculado.</v>
      </c>
      <c r="I106" s="373">
        <v>3.0</v>
      </c>
      <c r="J106" s="403">
        <f>'PLAN DE MEJORAMIENTO'!I113</f>
        <v>4</v>
      </c>
      <c r="K106" s="373">
        <v>3.0</v>
      </c>
      <c r="L106" s="376">
        <f t="shared" si="101"/>
        <v>0.75</v>
      </c>
      <c r="M106" s="374">
        <f t="shared" si="102"/>
        <v>1</v>
      </c>
      <c r="N106" s="376">
        <f t="shared" si="103"/>
        <v>0.25</v>
      </c>
      <c r="O106" s="425"/>
      <c r="P106" s="425"/>
    </row>
    <row r="107" ht="15.75" customHeight="1">
      <c r="A107" s="12"/>
      <c r="B107" s="299" t="s">
        <v>97</v>
      </c>
      <c r="C107" s="12"/>
      <c r="D107" s="237" t="str">
        <f>'PLAN DE MEJORAMIENTO'!D114</f>
        <v>Porcentaje de alcance de los planes de investigación y busqueda de fuentes de financiación para su realización.</v>
      </c>
      <c r="E107" s="371">
        <f>'PLAN DE MEJORAMIENTO'!E114</f>
        <v>0.25</v>
      </c>
      <c r="F107" s="371">
        <f>'PLAN DE MEJORAMIENTO'!F114</f>
        <v>0.5</v>
      </c>
      <c r="G107" s="371">
        <f t="shared" si="100"/>
        <v>0.75</v>
      </c>
      <c r="H107" s="372" t="str">
        <f>'PLAN DE MEJORAMIENTO'!G114</f>
        <v>Porcentaje de eficiencia de los planes de investigación y busqueda de fuentes de financiación para su realización.</v>
      </c>
      <c r="I107" s="373">
        <v>3.0</v>
      </c>
      <c r="J107" s="403">
        <f>'PLAN DE MEJORAMIENTO'!I114</f>
        <v>4</v>
      </c>
      <c r="K107" s="373">
        <v>3.0</v>
      </c>
      <c r="L107" s="376">
        <f t="shared" si="101"/>
        <v>0.75</v>
      </c>
      <c r="M107" s="374">
        <f t="shared" si="102"/>
        <v>1</v>
      </c>
      <c r="N107" s="376">
        <f t="shared" si="103"/>
        <v>0.25</v>
      </c>
      <c r="O107" s="425"/>
      <c r="P107" s="425"/>
    </row>
    <row r="108" ht="15.75" customHeight="1">
      <c r="A108" s="12"/>
      <c r="B108" s="299" t="s">
        <v>233</v>
      </c>
      <c r="C108" s="12"/>
      <c r="D108" s="237" t="str">
        <f>'PLAN DE MEJORAMIENTO'!D115</f>
        <v>Incrementar el nivel de eficiencia de las estrategias de mediación de conflictos de acuerdo con las necesidades.</v>
      </c>
      <c r="E108" s="371">
        <f>'PLAN DE MEJORAMIENTO'!E115</f>
        <v>0.5</v>
      </c>
      <c r="F108" s="371">
        <f>'PLAN DE MEJORAMIENTO'!F115</f>
        <v>1</v>
      </c>
      <c r="G108" s="371">
        <f t="shared" si="100"/>
        <v>0.75</v>
      </c>
      <c r="H108" s="372" t="str">
        <f>'PLAN DE MEJORAMIENTO'!G115</f>
        <v>Porcentaje de eficiencia de las estrategias de mediación de conflictos deacuerdo a las necesidades.</v>
      </c>
      <c r="I108" s="373">
        <v>3.0</v>
      </c>
      <c r="J108" s="403">
        <f>'PLAN DE MEJORAMIENTO'!I115</f>
        <v>4</v>
      </c>
      <c r="K108" s="373">
        <v>3.0</v>
      </c>
      <c r="L108" s="376">
        <f t="shared" si="101"/>
        <v>0.75</v>
      </c>
      <c r="M108" s="374">
        <f t="shared" si="102"/>
        <v>1</v>
      </c>
      <c r="N108" s="376">
        <f t="shared" si="103"/>
        <v>0.25</v>
      </c>
      <c r="O108" s="425"/>
      <c r="P108" s="425"/>
    </row>
    <row r="109" ht="15.75" customHeight="1">
      <c r="A109" s="8"/>
      <c r="B109" s="299" t="s">
        <v>99</v>
      </c>
      <c r="C109" s="8"/>
      <c r="D109" s="237" t="str">
        <f>'PLAN DE MEJORAMIENTO'!D116</f>
        <v>Incrementar el nivel de efectividad del
programa de bienestar del personal vinculado.</v>
      </c>
      <c r="E109" s="371">
        <f>'PLAN DE MEJORAMIENTO'!E116</f>
        <v>0.25</v>
      </c>
      <c r="F109" s="371">
        <f>'PLAN DE MEJORAMIENTO'!F116</f>
        <v>1</v>
      </c>
      <c r="G109" s="371">
        <f t="shared" si="100"/>
        <v>0.75</v>
      </c>
      <c r="H109" s="372" t="str">
        <f>'PLAN DE MEJORAMIENTO'!G116</f>
        <v>Porcentaje de efectividad del
programa de bienestar del personal vinculado.</v>
      </c>
      <c r="I109" s="373">
        <v>3.0</v>
      </c>
      <c r="J109" s="403">
        <f>'PLAN DE MEJORAMIENTO'!I116</f>
        <v>4</v>
      </c>
      <c r="K109" s="373">
        <v>3.0</v>
      </c>
      <c r="L109" s="376">
        <f t="shared" si="101"/>
        <v>0.75</v>
      </c>
      <c r="M109" s="374">
        <f t="shared" si="102"/>
        <v>1</v>
      </c>
      <c r="N109" s="376">
        <f t="shared" si="103"/>
        <v>0.25</v>
      </c>
      <c r="O109" s="425"/>
      <c r="P109" s="425"/>
    </row>
    <row r="110" ht="15.75" customHeight="1">
      <c r="A110" s="391" t="s">
        <v>10</v>
      </c>
      <c r="B110" s="391">
        <f t="shared" ref="B110:D110" si="104">COUNTA(B100:B109)</f>
        <v>10</v>
      </c>
      <c r="C110" s="391">
        <f t="shared" si="104"/>
        <v>1</v>
      </c>
      <c r="D110" s="391">
        <f t="shared" si="104"/>
        <v>10</v>
      </c>
      <c r="E110" s="371">
        <f t="shared" ref="E110:G110" si="105">SUM(E100:E109)/10</f>
        <v>0.7</v>
      </c>
      <c r="F110" s="371">
        <f t="shared" si="105"/>
        <v>0.95</v>
      </c>
      <c r="G110" s="371">
        <f t="shared" si="105"/>
        <v>0.75</v>
      </c>
      <c r="H110" s="392">
        <f>COUNTA(H100:H109)</f>
        <v>10</v>
      </c>
      <c r="I110" s="393">
        <f>SUM(I100:I109)/10</f>
        <v>3</v>
      </c>
      <c r="J110" s="393">
        <f t="shared" ref="J110:K110" si="106">SUM(J100:J109)</f>
        <v>40</v>
      </c>
      <c r="K110" s="393">
        <f t="shared" si="106"/>
        <v>30</v>
      </c>
      <c r="L110" s="394">
        <f>SUM(L100:L109)/10</f>
        <v>0.75</v>
      </c>
      <c r="M110" s="393">
        <f>SUM(M100:M109)</f>
        <v>10</v>
      </c>
      <c r="N110" s="394">
        <f>SUM(N100:N109)/10</f>
        <v>0.25</v>
      </c>
      <c r="O110" s="433"/>
      <c r="P110" s="433"/>
      <c r="Q110" s="411"/>
      <c r="R110" s="411"/>
      <c r="S110" s="411"/>
      <c r="T110" s="411"/>
      <c r="U110" s="411"/>
      <c r="V110" s="411"/>
      <c r="W110" s="411"/>
      <c r="X110" s="411"/>
      <c r="Y110" s="411"/>
      <c r="Z110" s="411"/>
    </row>
    <row r="111" ht="77.25" customHeight="1">
      <c r="A111" s="442" t="s">
        <v>100</v>
      </c>
      <c r="B111" s="299" t="s">
        <v>236</v>
      </c>
      <c r="C111" s="427" t="s">
        <v>603</v>
      </c>
      <c r="D111" s="237" t="str">
        <f>'PLAN DE MEJORAMIENTO'!D118</f>
        <v>Incrementar el nivel de efectividad de los procedimientos para la elaboración del presupuesto.</v>
      </c>
      <c r="E111" s="371">
        <f>'PLAN DE MEJORAMIENTO'!E118</f>
        <v>0.25</v>
      </c>
      <c r="F111" s="371">
        <f>'PLAN DE MEJORAMIENTO'!F118</f>
        <v>1</v>
      </c>
      <c r="G111" s="371">
        <f t="shared" ref="G111:G114" si="107">(I111)/4</f>
        <v>0.75</v>
      </c>
      <c r="H111" s="372" t="str">
        <f>'PLAN DE MEJORAMIENTO'!G118</f>
        <v>Porcentaje de efectividad de los procedimientos para la elaboración del presupuesto.</v>
      </c>
      <c r="I111" s="373">
        <v>3.0</v>
      </c>
      <c r="J111" s="403">
        <f>'PLAN DE MEJORAMIENTO'!I118</f>
        <v>4</v>
      </c>
      <c r="K111" s="373">
        <v>3.0</v>
      </c>
      <c r="L111" s="376">
        <f t="shared" ref="L111:L114" si="108">K111/J111</f>
        <v>0.75</v>
      </c>
      <c r="M111" s="374">
        <f t="shared" ref="M111:M114" si="109">J111-K111</f>
        <v>1</v>
      </c>
      <c r="N111" s="376">
        <f t="shared" ref="N111:N114" si="110">M111/J111</f>
        <v>0.25</v>
      </c>
      <c r="O111" s="425"/>
      <c r="P111" s="425"/>
    </row>
    <row r="112" ht="15.75" customHeight="1">
      <c r="A112" s="12"/>
      <c r="B112" s="299" t="s">
        <v>102</v>
      </c>
      <c r="C112" s="12"/>
      <c r="D112" s="237" t="str">
        <f>'PLAN DE MEJORAMIENTO'!D119</f>
        <v>Incrementar el nivel de efectividad del sistema contable, en cuanto a sus soportes; informes financieros; control financiero.</v>
      </c>
      <c r="E112" s="371">
        <f>'PLAN DE MEJORAMIENTO'!E119</f>
        <v>1</v>
      </c>
      <c r="F112" s="371">
        <f>'PLAN DE MEJORAMIENTO'!F119</f>
        <v>1</v>
      </c>
      <c r="G112" s="371">
        <f t="shared" si="107"/>
        <v>0.75</v>
      </c>
      <c r="H112" s="372" t="str">
        <f>'PLAN DE MEJORAMIENTO'!G119</f>
        <v>Porcentaje de efectividad del sistema contable, en cuanto a sus soportes; informes financieros; control financiero.</v>
      </c>
      <c r="I112" s="373">
        <v>3.0</v>
      </c>
      <c r="J112" s="403">
        <f>'PLAN DE MEJORAMIENTO'!I119</f>
        <v>4</v>
      </c>
      <c r="K112" s="373">
        <v>3.0</v>
      </c>
      <c r="L112" s="376">
        <f t="shared" si="108"/>
        <v>0.75</v>
      </c>
      <c r="M112" s="374">
        <f t="shared" si="109"/>
        <v>1</v>
      </c>
      <c r="N112" s="376">
        <f t="shared" si="110"/>
        <v>0.25</v>
      </c>
      <c r="O112" s="425"/>
      <c r="P112" s="425"/>
    </row>
    <row r="113" ht="15.75" customHeight="1">
      <c r="A113" s="12"/>
      <c r="B113" s="299" t="s">
        <v>103</v>
      </c>
      <c r="C113" s="12"/>
      <c r="D113" s="237" t="str">
        <f>'PLAN DE MEJORAMIENTO'!D120</f>
        <v>Incrementar el nivel de efectividad de los  los procesos de recaudo de ingresos y de realización de los gastos.</v>
      </c>
      <c r="E113" s="371">
        <f>'PLAN DE MEJORAMIENTO'!E120</f>
        <v>1</v>
      </c>
      <c r="F113" s="371">
        <f>'PLAN DE MEJORAMIENTO'!F120</f>
        <v>1</v>
      </c>
      <c r="G113" s="371">
        <f t="shared" si="107"/>
        <v>0.75</v>
      </c>
      <c r="H113" s="372" t="str">
        <f>'PLAN DE MEJORAMIENTO'!G120</f>
        <v>Porcentaje de efectividad de los procesos de recaudo de ingresos y de realización de los gastos.</v>
      </c>
      <c r="I113" s="373">
        <v>3.0</v>
      </c>
      <c r="J113" s="403">
        <f>'PLAN DE MEJORAMIENTO'!I120</f>
        <v>4</v>
      </c>
      <c r="K113" s="373">
        <v>3.0</v>
      </c>
      <c r="L113" s="376">
        <f t="shared" si="108"/>
        <v>0.75</v>
      </c>
      <c r="M113" s="374">
        <f t="shared" si="109"/>
        <v>1</v>
      </c>
      <c r="N113" s="376">
        <f t="shared" si="110"/>
        <v>0.25</v>
      </c>
      <c r="O113" s="425"/>
      <c r="P113" s="425"/>
    </row>
    <row r="114" ht="15.75" customHeight="1">
      <c r="A114" s="8"/>
      <c r="B114" s="299" t="s">
        <v>104</v>
      </c>
      <c r="C114" s="8"/>
      <c r="D114" s="237" t="str">
        <f>'PLAN DE MEJORAMIENTO'!D121</f>
        <v>Incrementar el nivel de eficiencia de la estrategia de revisión y seguimiento de resultados de informes financieros.</v>
      </c>
      <c r="E114" s="371">
        <f>'PLAN DE MEJORAMIENTO'!E121</f>
        <v>1</v>
      </c>
      <c r="F114" s="371">
        <f>'PLAN DE MEJORAMIENTO'!F121</f>
        <v>1</v>
      </c>
      <c r="G114" s="371">
        <f t="shared" si="107"/>
        <v>0.75</v>
      </c>
      <c r="H114" s="372" t="str">
        <f>'PLAN DE MEJORAMIENTO'!G121</f>
        <v>Porcentaje eficiencia de la estrategia de revisión y seguimiento de resultados de informes financieros.</v>
      </c>
      <c r="I114" s="373">
        <v>3.0</v>
      </c>
      <c r="J114" s="403">
        <f>'PLAN DE MEJORAMIENTO'!I121</f>
        <v>4</v>
      </c>
      <c r="K114" s="373">
        <v>3.0</v>
      </c>
      <c r="L114" s="376">
        <f t="shared" si="108"/>
        <v>0.75</v>
      </c>
      <c r="M114" s="374">
        <f t="shared" si="109"/>
        <v>1</v>
      </c>
      <c r="N114" s="376">
        <f t="shared" si="110"/>
        <v>0.25</v>
      </c>
      <c r="O114" s="425"/>
      <c r="P114" s="425"/>
    </row>
    <row r="115" ht="15.75" customHeight="1">
      <c r="A115" s="391" t="s">
        <v>10</v>
      </c>
      <c r="B115" s="391">
        <f t="shared" ref="B115:D115" si="111">COUNTA(B111:B114)</f>
        <v>4</v>
      </c>
      <c r="C115" s="391">
        <f t="shared" si="111"/>
        <v>1</v>
      </c>
      <c r="D115" s="391">
        <f t="shared" si="111"/>
        <v>4</v>
      </c>
      <c r="E115" s="371">
        <f t="shared" ref="E115:G115" si="112">SUM(E111:E114)/4</f>
        <v>0.8125</v>
      </c>
      <c r="F115" s="371">
        <f t="shared" si="112"/>
        <v>1</v>
      </c>
      <c r="G115" s="371">
        <f t="shared" si="112"/>
        <v>0.75</v>
      </c>
      <c r="H115" s="392">
        <f>COUNTA(H111:H114)</f>
        <v>4</v>
      </c>
      <c r="I115" s="393">
        <f>SUM(I111:I114)/4</f>
        <v>3</v>
      </c>
      <c r="J115" s="393">
        <f t="shared" ref="J115:K115" si="113">SUM(J111:J114)</f>
        <v>16</v>
      </c>
      <c r="K115" s="393">
        <f t="shared" si="113"/>
        <v>12</v>
      </c>
      <c r="L115" s="394">
        <f>SUM(L111:L114)/4</f>
        <v>0.75</v>
      </c>
      <c r="M115" s="393">
        <f>SUM(M111:M114)</f>
        <v>4</v>
      </c>
      <c r="N115" s="394">
        <f>SUM(N111:N114)/4</f>
        <v>0.25</v>
      </c>
      <c r="O115" s="433"/>
      <c r="P115" s="433"/>
      <c r="Q115" s="411"/>
      <c r="R115" s="411"/>
      <c r="S115" s="411"/>
      <c r="T115" s="411"/>
      <c r="U115" s="411"/>
      <c r="V115" s="411"/>
      <c r="W115" s="411"/>
      <c r="X115" s="411"/>
      <c r="Y115" s="411"/>
      <c r="Z115" s="411"/>
    </row>
    <row r="116" ht="15.75" customHeight="1">
      <c r="A116" s="428" t="s">
        <v>700</v>
      </c>
      <c r="B116" s="428">
        <f t="shared" ref="B116:D116" si="114">(B115+B110+B99+B96+B88)</f>
        <v>26</v>
      </c>
      <c r="C116" s="428">
        <f t="shared" si="114"/>
        <v>5</v>
      </c>
      <c r="D116" s="428">
        <f t="shared" si="114"/>
        <v>26</v>
      </c>
      <c r="E116" s="429">
        <f t="shared" ref="E116:G116" si="115">(E115+E110+E99+E96+E88)/5</f>
        <v>0.6822619048</v>
      </c>
      <c r="F116" s="429">
        <f t="shared" si="115"/>
        <v>0.934047619</v>
      </c>
      <c r="G116" s="429">
        <f t="shared" si="115"/>
        <v>0.75</v>
      </c>
      <c r="H116" s="25">
        <f>(H115+H110+H99+H96+H88)</f>
        <v>26</v>
      </c>
      <c r="I116" s="428">
        <f>(I115+I110+I99+I96+I88)/5</f>
        <v>3</v>
      </c>
      <c r="J116" s="428">
        <f t="shared" ref="J116:K116" si="116">(J115+J110+J99+J96+J88)</f>
        <v>102</v>
      </c>
      <c r="K116" s="428">
        <f t="shared" si="116"/>
        <v>74</v>
      </c>
      <c r="L116" s="429">
        <f>(L115+L110+L99+L96+L88)/5</f>
        <v>0.7</v>
      </c>
      <c r="M116" s="428">
        <f>(M115+M110+M99+M96+M88)</f>
        <v>28</v>
      </c>
      <c r="N116" s="429">
        <f>(N115+N110+N99+N96+N88)/5</f>
        <v>0.3</v>
      </c>
      <c r="O116" s="443"/>
      <c r="P116" s="443"/>
      <c r="Q116" s="27"/>
      <c r="R116" s="27"/>
      <c r="S116" s="27"/>
      <c r="T116" s="27"/>
      <c r="U116" s="27"/>
      <c r="V116" s="27"/>
      <c r="W116" s="27"/>
      <c r="X116" s="27"/>
      <c r="Y116" s="27"/>
      <c r="Z116" s="27"/>
    </row>
    <row r="117" ht="15.75" customHeight="1">
      <c r="A117" s="264"/>
      <c r="B117" s="264"/>
      <c r="C117" s="430"/>
      <c r="D117" s="264"/>
      <c r="E117" s="264"/>
      <c r="F117" s="264"/>
      <c r="G117" s="264"/>
      <c r="H117" s="264"/>
      <c r="I117" s="264"/>
      <c r="J117" s="264"/>
      <c r="K117" s="264"/>
      <c r="L117" s="264"/>
      <c r="M117" s="264"/>
      <c r="N117" s="264"/>
      <c r="O117" s="266"/>
      <c r="P117" s="266"/>
    </row>
    <row r="118" ht="15.75" customHeight="1">
      <c r="A118" s="264"/>
      <c r="B118" s="264"/>
      <c r="C118" s="430"/>
      <c r="D118" s="264"/>
      <c r="E118" s="264"/>
      <c r="F118" s="264"/>
      <c r="G118" s="264"/>
      <c r="H118" s="264"/>
      <c r="I118" s="264"/>
      <c r="J118" s="264"/>
      <c r="K118" s="264"/>
      <c r="L118" s="264"/>
      <c r="M118" s="264"/>
      <c r="N118" s="264"/>
      <c r="O118" s="266"/>
      <c r="P118" s="266"/>
    </row>
    <row r="119" ht="15.75" customHeight="1">
      <c r="A119" s="40" t="str">
        <f>'AUTOEVALUACIÓN'!I1</f>
        <v>COLEGIO VÇICTOR FÉLIX GÓMEZ NOVA</v>
      </c>
      <c r="B119" s="2"/>
      <c r="C119" s="2"/>
      <c r="D119" s="2"/>
      <c r="E119" s="2"/>
      <c r="F119" s="2"/>
      <c r="G119" s="2"/>
      <c r="H119" s="2"/>
      <c r="I119" s="2"/>
      <c r="J119" s="2"/>
      <c r="K119" s="2"/>
      <c r="L119" s="2"/>
      <c r="M119" s="2"/>
      <c r="N119" s="2"/>
      <c r="O119" s="2"/>
      <c r="P119" s="2"/>
    </row>
    <row r="120" ht="15.75" customHeight="1">
      <c r="A120" s="40" t="str">
        <f>'AUTOEVALUACIÓN'!I2</f>
        <v>PROCESO DE AUTOEVALUACIÓN INSTITUCIONAL AÑO 2023</v>
      </c>
      <c r="B120" s="2"/>
      <c r="C120" s="2"/>
      <c r="D120" s="2"/>
      <c r="E120" s="2"/>
      <c r="F120" s="2"/>
      <c r="G120" s="2"/>
      <c r="H120" s="2"/>
      <c r="I120" s="2"/>
      <c r="J120" s="2"/>
      <c r="K120" s="2"/>
      <c r="L120" s="2"/>
      <c r="M120" s="2"/>
      <c r="N120" s="2"/>
      <c r="O120" s="2"/>
      <c r="P120" s="2"/>
    </row>
    <row r="121" ht="15.75" customHeight="1">
      <c r="A121" s="40" t="s">
        <v>710</v>
      </c>
      <c r="B121" s="2"/>
      <c r="C121" s="2"/>
      <c r="D121" s="2"/>
      <c r="E121" s="2"/>
      <c r="F121" s="2"/>
      <c r="G121" s="2"/>
      <c r="H121" s="2"/>
      <c r="I121" s="2"/>
      <c r="J121" s="2"/>
      <c r="K121" s="2"/>
      <c r="L121" s="2"/>
      <c r="M121" s="2"/>
      <c r="N121" s="2"/>
      <c r="O121" s="2"/>
      <c r="P121" s="2"/>
    </row>
    <row r="122" ht="15.75" customHeight="1">
      <c r="A122" s="269" t="s">
        <v>304</v>
      </c>
      <c r="B122" s="269" t="s">
        <v>305</v>
      </c>
      <c r="C122" s="358" t="s">
        <v>306</v>
      </c>
      <c r="D122" s="359" t="s">
        <v>307</v>
      </c>
      <c r="E122" s="36"/>
      <c r="F122" s="47"/>
      <c r="G122" s="161"/>
      <c r="H122" s="231" t="s">
        <v>308</v>
      </c>
      <c r="I122" s="47"/>
      <c r="J122" s="231" t="s">
        <v>678</v>
      </c>
      <c r="K122" s="36"/>
      <c r="L122" s="36"/>
      <c r="M122" s="36"/>
      <c r="N122" s="36"/>
      <c r="O122" s="47"/>
      <c r="P122" s="62" t="s">
        <v>311</v>
      </c>
    </row>
    <row r="123" ht="15.75" customHeight="1">
      <c r="A123" s="8"/>
      <c r="B123" s="8"/>
      <c r="C123" s="8"/>
      <c r="D123" s="161" t="s">
        <v>312</v>
      </c>
      <c r="E123" s="161" t="s">
        <v>313</v>
      </c>
      <c r="F123" s="161" t="s">
        <v>314</v>
      </c>
      <c r="G123" s="161" t="s">
        <v>680</v>
      </c>
      <c r="H123" s="161" t="s">
        <v>312</v>
      </c>
      <c r="I123" s="161" t="s">
        <v>681</v>
      </c>
      <c r="J123" s="362" t="s">
        <v>682</v>
      </c>
      <c r="K123" s="362" t="s">
        <v>683</v>
      </c>
      <c r="L123" s="362" t="s">
        <v>684</v>
      </c>
      <c r="M123" s="362" t="s">
        <v>685</v>
      </c>
      <c r="N123" s="362" t="s">
        <v>686</v>
      </c>
      <c r="O123" s="363" t="s">
        <v>687</v>
      </c>
      <c r="P123" s="8"/>
    </row>
    <row r="124" ht="109.5" customHeight="1">
      <c r="A124" s="444" t="s">
        <v>106</v>
      </c>
      <c r="B124" s="299" t="s">
        <v>241</v>
      </c>
      <c r="C124" s="427" t="s">
        <v>619</v>
      </c>
      <c r="D124" s="237" t="str">
        <f>'PLAN DE MEJORAMIENTO'!D133</f>
        <v>Incrementar el nivel de efectividad de los modelos pedagógicos diseñados para la atención a la población que experimenta barreras.</v>
      </c>
      <c r="E124" s="371">
        <f>'PLAN DE MEJORAMIENTO'!E133</f>
        <v>0.75</v>
      </c>
      <c r="F124" s="371">
        <f>'PLAN DE MEJORAMIENTO'!F133</f>
        <v>0.5</v>
      </c>
      <c r="G124" s="371">
        <f t="shared" ref="G124:G127" si="117">(I124)/4</f>
        <v>0.75</v>
      </c>
      <c r="H124" s="372" t="str">
        <f>'PLAN DE MEJORAMIENTO'!G133</f>
        <v>Porcentaje de efectividad de los modelos pedagógicos diseñados para la atención a la población que experimenta barreras.</v>
      </c>
      <c r="I124" s="373">
        <v>3.0</v>
      </c>
      <c r="J124" s="403">
        <f>'PLAN DE MEJORAMIENTO'!I133</f>
        <v>4</v>
      </c>
      <c r="K124" s="373">
        <v>3.0</v>
      </c>
      <c r="L124" s="376">
        <f t="shared" ref="L124:L127" si="118">K124/J124</f>
        <v>0.75</v>
      </c>
      <c r="M124" s="374">
        <f t="shared" ref="M124:M127" si="119">J124-K124</f>
        <v>1</v>
      </c>
      <c r="N124" s="376">
        <f t="shared" ref="N124:N127" si="120">M124/J124</f>
        <v>0.25</v>
      </c>
      <c r="O124" s="425"/>
      <c r="P124" s="425"/>
    </row>
    <row r="125" ht="15.75" customHeight="1">
      <c r="A125" s="12"/>
      <c r="B125" s="299" t="s">
        <v>243</v>
      </c>
      <c r="C125" s="12"/>
      <c r="D125" s="237" t="str">
        <f>'PLAN DE MEJORAMIENTO'!D134</f>
        <v>Incrementar el nivel de efectividad de las estrategias pedagógicas diseñadas para atender a las poblaciones pertenecientes a los grupos étnicos.</v>
      </c>
      <c r="E125" s="371">
        <f>'PLAN DE MEJORAMIENTO'!E134</f>
        <v>1</v>
      </c>
      <c r="F125" s="371">
        <f>'PLAN DE MEJORAMIENTO'!F134</f>
        <v>0.75</v>
      </c>
      <c r="G125" s="371">
        <f t="shared" si="117"/>
        <v>0.75</v>
      </c>
      <c r="H125" s="372" t="str">
        <f>'PLAN DE MEJORAMIENTO'!G134</f>
        <v>Porcentaje de efectividad de las estrategias pedagógicas diseñadas para atender a las poblaciones pertenecientes a los grupos étnicos.</v>
      </c>
      <c r="I125" s="373">
        <v>3.0</v>
      </c>
      <c r="J125" s="403">
        <f>'PLAN DE MEJORAMIENTO'!I134</f>
        <v>4</v>
      </c>
      <c r="K125" s="373">
        <v>3.0</v>
      </c>
      <c r="L125" s="376">
        <f t="shared" si="118"/>
        <v>0.75</v>
      </c>
      <c r="M125" s="374">
        <f t="shared" si="119"/>
        <v>1</v>
      </c>
      <c r="N125" s="376">
        <f t="shared" si="120"/>
        <v>0.25</v>
      </c>
      <c r="O125" s="425"/>
      <c r="P125" s="425"/>
    </row>
    <row r="126" ht="15.75" customHeight="1">
      <c r="A126" s="12"/>
      <c r="B126" s="299" t="s">
        <v>109</v>
      </c>
      <c r="C126" s="12"/>
      <c r="D126" s="237" t="str">
        <f>'PLAN DE MEJORAMIENTO'!D135</f>
        <v>Incrementar el nivel de efectividad de las políticas y programas para recoger las expectativas de todos lo  estudiantes.</v>
      </c>
      <c r="E126" s="371">
        <f>'PLAN DE MEJORAMIENTO'!E135</f>
        <v>0.75</v>
      </c>
      <c r="F126" s="371">
        <f>'PLAN DE MEJORAMIENTO'!F135</f>
        <v>1</v>
      </c>
      <c r="G126" s="371">
        <f t="shared" si="117"/>
        <v>0.75</v>
      </c>
      <c r="H126" s="372" t="str">
        <f>'PLAN DE MEJORAMIENTO'!G135</f>
        <v>Porcentaje de efectividad de las políticas y programas para recoger las expectativas de todos lo  estudiantes.</v>
      </c>
      <c r="I126" s="373">
        <v>3.0</v>
      </c>
      <c r="J126" s="403">
        <f>'PLAN DE MEJORAMIENTO'!I135</f>
        <v>4</v>
      </c>
      <c r="K126" s="373">
        <v>3.0</v>
      </c>
      <c r="L126" s="376">
        <f t="shared" si="118"/>
        <v>0.75</v>
      </c>
      <c r="M126" s="374">
        <f t="shared" si="119"/>
        <v>1</v>
      </c>
      <c r="N126" s="376">
        <f t="shared" si="120"/>
        <v>0.25</v>
      </c>
      <c r="O126" s="425"/>
      <c r="P126" s="425"/>
    </row>
    <row r="127" ht="15.75" customHeight="1">
      <c r="A127" s="8"/>
      <c r="B127" s="299" t="s">
        <v>110</v>
      </c>
      <c r="C127" s="8"/>
      <c r="D127" s="237" t="str">
        <f>'PLAN DE MEJORAMIENTO'!D136</f>
        <v>Incrementar el nivel de eficiencia de los procesos relacionados con los proyectos de vida de sus estudiantes.</v>
      </c>
      <c r="E127" s="371">
        <f>'PLAN DE MEJORAMIENTO'!E136</f>
        <v>0.75</v>
      </c>
      <c r="F127" s="371">
        <f>'PLAN DE MEJORAMIENTO'!F136</f>
        <v>1</v>
      </c>
      <c r="G127" s="371">
        <f t="shared" si="117"/>
        <v>0.75</v>
      </c>
      <c r="H127" s="372" t="str">
        <f>'PLAN DE MEJORAMIENTO'!G136</f>
        <v>Porcentaje de eficiencia de los procesos relacionados con los proyectos de vida de sus estudiantes.</v>
      </c>
      <c r="I127" s="373">
        <v>3.0</v>
      </c>
      <c r="J127" s="403">
        <f>'PLAN DE MEJORAMIENTO'!I136</f>
        <v>4</v>
      </c>
      <c r="K127" s="373">
        <v>3.0</v>
      </c>
      <c r="L127" s="376">
        <f t="shared" si="118"/>
        <v>0.75</v>
      </c>
      <c r="M127" s="374">
        <f t="shared" si="119"/>
        <v>1</v>
      </c>
      <c r="N127" s="376">
        <f t="shared" si="120"/>
        <v>0.25</v>
      </c>
      <c r="O127" s="425"/>
      <c r="P127" s="425"/>
    </row>
    <row r="128" ht="15.75" customHeight="1">
      <c r="A128" s="393" t="s">
        <v>10</v>
      </c>
      <c r="B128" s="393">
        <f t="shared" ref="B128:D128" si="121">COUNTA(B124:B127)</f>
        <v>4</v>
      </c>
      <c r="C128" s="393">
        <f t="shared" si="121"/>
        <v>1</v>
      </c>
      <c r="D128" s="393">
        <f t="shared" si="121"/>
        <v>4</v>
      </c>
      <c r="E128" s="394">
        <f t="shared" ref="E128:G128" si="122">SUM(E124:E127)/4</f>
        <v>0.8125</v>
      </c>
      <c r="F128" s="394">
        <f t="shared" si="122"/>
        <v>0.8125</v>
      </c>
      <c r="G128" s="394">
        <f t="shared" si="122"/>
        <v>0.75</v>
      </c>
      <c r="H128" s="393">
        <f>COUNTA(H124:H127)</f>
        <v>4</v>
      </c>
      <c r="I128" s="393">
        <f>SUM(I124:I127)/4</f>
        <v>3</v>
      </c>
      <c r="J128" s="393">
        <f t="shared" ref="J128:K128" si="123">SUM(J124:J127)</f>
        <v>16</v>
      </c>
      <c r="K128" s="393">
        <f t="shared" si="123"/>
        <v>12</v>
      </c>
      <c r="L128" s="394">
        <f>SUM(L124+L125+L126+L127)/4</f>
        <v>0.75</v>
      </c>
      <c r="M128" s="393">
        <f>SUM(M124:M127)</f>
        <v>4</v>
      </c>
      <c r="N128" s="394">
        <f>SUM(N124+N125+N126+N127)/4</f>
        <v>0.25</v>
      </c>
      <c r="O128" s="445"/>
      <c r="P128" s="445"/>
      <c r="Q128" s="446"/>
      <c r="R128" s="446"/>
      <c r="S128" s="446"/>
      <c r="T128" s="446"/>
      <c r="U128" s="446"/>
      <c r="V128" s="446"/>
      <c r="W128" s="446"/>
      <c r="X128" s="446"/>
      <c r="Y128" s="446"/>
      <c r="Z128" s="446"/>
    </row>
    <row r="129" ht="47.25" customHeight="1">
      <c r="A129" s="447" t="s">
        <v>111</v>
      </c>
      <c r="B129" s="299" t="s">
        <v>112</v>
      </c>
      <c r="C129" s="427" t="s">
        <v>637</v>
      </c>
      <c r="D129" s="237" t="str">
        <f>'PLAN DE MEJORAMIENTO'!D138</f>
        <v>Incrementar el nivel de efectividad de los programas de la escuela de padres.</v>
      </c>
      <c r="E129" s="371">
        <f>'PLAN DE MEJORAMIENTO'!E138</f>
        <v>0.75</v>
      </c>
      <c r="F129" s="371">
        <f>'PLAN DE MEJORAMIENTO'!F138</f>
        <v>0.75</v>
      </c>
      <c r="G129" s="371">
        <f t="shared" ref="G129:G132" si="124">(I129)/4</f>
        <v>0.75</v>
      </c>
      <c r="H129" s="372" t="str">
        <f>'PLAN DE MEJORAMIENTO'!G138</f>
        <v>Porcentaje de efectividad de los programas de la escuela de padres.</v>
      </c>
      <c r="I129" s="373">
        <v>3.0</v>
      </c>
      <c r="J129" s="403">
        <f>'PLAN DE MEJORAMIENTO'!I138</f>
        <v>4</v>
      </c>
      <c r="K129" s="373">
        <v>3.0</v>
      </c>
      <c r="L129" s="376">
        <f t="shared" ref="L129:L132" si="125">K129/J129</f>
        <v>0.75</v>
      </c>
      <c r="M129" s="374">
        <f t="shared" ref="M129:M132" si="126">J129-K129</f>
        <v>1</v>
      </c>
      <c r="N129" s="376">
        <f t="shared" ref="N129:N132" si="127">M129/J129</f>
        <v>0.25</v>
      </c>
      <c r="O129" s="425"/>
      <c r="P129" s="425"/>
    </row>
    <row r="130" ht="73.5" customHeight="1">
      <c r="A130" s="12"/>
      <c r="B130" s="299" t="s">
        <v>248</v>
      </c>
      <c r="C130" s="12"/>
      <c r="D130" s="237" t="str">
        <f>'PLAN DE MEJORAMIENTO'!D139</f>
        <v>Incrementar el nivel de eficiencia de los programas de  participación de la comunidad en la vida institucional.</v>
      </c>
      <c r="E130" s="371">
        <f>'PLAN DE MEJORAMIENTO'!E139</f>
        <v>0.75</v>
      </c>
      <c r="F130" s="371">
        <f>'PLAN DE MEJORAMIENTO'!F139</f>
        <v>0.75</v>
      </c>
      <c r="G130" s="371">
        <f t="shared" si="124"/>
        <v>0.75</v>
      </c>
      <c r="H130" s="372" t="str">
        <f>'PLAN DE MEJORAMIENTO'!G139</f>
        <v>Porcentaje de eficiencia de los programas de  participación de la comunidad en la vida institucional.</v>
      </c>
      <c r="I130" s="373">
        <v>3.0</v>
      </c>
      <c r="J130" s="403">
        <f>'PLAN DE MEJORAMIENTO'!I139</f>
        <v>4</v>
      </c>
      <c r="K130" s="373">
        <v>3.0</v>
      </c>
      <c r="L130" s="376">
        <f t="shared" si="125"/>
        <v>0.75</v>
      </c>
      <c r="M130" s="374">
        <f t="shared" si="126"/>
        <v>1</v>
      </c>
      <c r="N130" s="376">
        <f t="shared" si="127"/>
        <v>0.25</v>
      </c>
      <c r="O130" s="425"/>
      <c r="P130" s="425"/>
    </row>
    <row r="131" ht="72.0" customHeight="1">
      <c r="A131" s="12"/>
      <c r="B131" s="299" t="s">
        <v>250</v>
      </c>
      <c r="C131" s="12"/>
      <c r="D131" s="237" t="str">
        <f>'PLAN DE MEJORAMIENTO'!D140</f>
        <v>Incrementar el nivel de efectividad del programa de servicios que ofrece la institución a la comunidad.</v>
      </c>
      <c r="E131" s="371">
        <f>'PLAN DE MEJORAMIENTO'!E140</f>
        <v>0.5</v>
      </c>
      <c r="F131" s="371">
        <f>'PLAN DE MEJORAMIENTO'!F140</f>
        <v>1</v>
      </c>
      <c r="G131" s="371">
        <f t="shared" si="124"/>
        <v>0.75</v>
      </c>
      <c r="H131" s="372" t="str">
        <f>'PLAN DE MEJORAMIENTO'!G140</f>
        <v>Porcentaje de efectividad del programa de servicios que ofrece la institución a la comunidad.</v>
      </c>
      <c r="I131" s="373">
        <v>3.0</v>
      </c>
      <c r="J131" s="403">
        <f>'PLAN DE MEJORAMIENTO'!I140</f>
        <v>4</v>
      </c>
      <c r="K131" s="373">
        <v>3.0</v>
      </c>
      <c r="L131" s="376">
        <f t="shared" si="125"/>
        <v>0.75</v>
      </c>
      <c r="M131" s="374">
        <f t="shared" si="126"/>
        <v>1</v>
      </c>
      <c r="N131" s="376">
        <f t="shared" si="127"/>
        <v>0.25</v>
      </c>
      <c r="O131" s="425"/>
      <c r="P131" s="425"/>
    </row>
    <row r="132" ht="55.5" customHeight="1">
      <c r="A132" s="8"/>
      <c r="B132" s="299" t="s">
        <v>115</v>
      </c>
      <c r="C132" s="8"/>
      <c r="D132" s="237" t="str">
        <f>'PLAN DE MEJORAMIENTO'!D141</f>
        <v>Incrementar el nivel de impacto del servicio social estudiantil.</v>
      </c>
      <c r="E132" s="371">
        <f>'PLAN DE MEJORAMIENTO'!E141</f>
        <v>0.75</v>
      </c>
      <c r="F132" s="371">
        <f>'PLAN DE MEJORAMIENTO'!F141</f>
        <v>1</v>
      </c>
      <c r="G132" s="371">
        <f t="shared" si="124"/>
        <v>0.75</v>
      </c>
      <c r="H132" s="372" t="str">
        <f>'PLAN DE MEJORAMIENTO'!G141</f>
        <v>Porcentaje de impacto del servicio social estudiantil.</v>
      </c>
      <c r="I132" s="373">
        <v>3.0</v>
      </c>
      <c r="J132" s="403">
        <f>'PLAN DE MEJORAMIENTO'!I141</f>
        <v>4</v>
      </c>
      <c r="K132" s="373">
        <v>3.0</v>
      </c>
      <c r="L132" s="376">
        <f t="shared" si="125"/>
        <v>0.75</v>
      </c>
      <c r="M132" s="374">
        <f t="shared" si="126"/>
        <v>1</v>
      </c>
      <c r="N132" s="376">
        <f t="shared" si="127"/>
        <v>0.25</v>
      </c>
      <c r="O132" s="425"/>
      <c r="P132" s="425"/>
    </row>
    <row r="133" ht="15.75" customHeight="1">
      <c r="A133" s="391" t="s">
        <v>10</v>
      </c>
      <c r="B133" s="391">
        <f t="shared" ref="B133:D133" si="128">COUNTA(B129:B132)</f>
        <v>4</v>
      </c>
      <c r="C133" s="391">
        <f t="shared" si="128"/>
        <v>1</v>
      </c>
      <c r="D133" s="391">
        <f t="shared" si="128"/>
        <v>4</v>
      </c>
      <c r="E133" s="371">
        <f t="shared" ref="E133:G133" si="129">SUM(E129:E132)/4</f>
        <v>0.6875</v>
      </c>
      <c r="F133" s="371">
        <f t="shared" si="129"/>
        <v>0.875</v>
      </c>
      <c r="G133" s="371">
        <f t="shared" si="129"/>
        <v>0.75</v>
      </c>
      <c r="H133" s="392">
        <f>COUNTA(H129:H132)</f>
        <v>4</v>
      </c>
      <c r="I133" s="393">
        <f>SUM(I129:I132)/4</f>
        <v>3</v>
      </c>
      <c r="J133" s="393">
        <f t="shared" ref="J133:K133" si="130">SUM(J129:J132)</f>
        <v>16</v>
      </c>
      <c r="K133" s="393">
        <f t="shared" si="130"/>
        <v>12</v>
      </c>
      <c r="L133" s="394">
        <f>SUM(L129:L132)/4</f>
        <v>0.75</v>
      </c>
      <c r="M133" s="393">
        <f>SUM(M129:M132)</f>
        <v>4</v>
      </c>
      <c r="N133" s="394">
        <f>SUM(N129:N132)/4</f>
        <v>0.25</v>
      </c>
      <c r="O133" s="433"/>
      <c r="P133" s="433"/>
      <c r="Q133" s="411"/>
      <c r="R133" s="411"/>
      <c r="S133" s="411"/>
      <c r="T133" s="411"/>
      <c r="U133" s="411"/>
      <c r="V133" s="411"/>
      <c r="W133" s="411"/>
      <c r="X133" s="411"/>
      <c r="Y133" s="411"/>
      <c r="Z133" s="411"/>
    </row>
    <row r="134" ht="87.75" customHeight="1">
      <c r="A134" s="447" t="s">
        <v>116</v>
      </c>
      <c r="B134" s="299" t="s">
        <v>253</v>
      </c>
      <c r="C134" s="427" t="s">
        <v>651</v>
      </c>
      <c r="D134" s="237" t="str">
        <f>'PLAN DE MEJORAMIENTO'!D143</f>
        <v>Incrementar el nivel de efectividad de los mecanismos para evaluar las formas y demandas de participación del estudiantado.</v>
      </c>
      <c r="E134" s="371">
        <f>'PLAN DE MEJORAMIENTO'!E143</f>
        <v>0.75</v>
      </c>
      <c r="F134" s="371">
        <f>'PLAN DE MEJORAMIENTO'!F143</f>
        <v>1</v>
      </c>
      <c r="G134" s="371">
        <f t="shared" ref="G134:G136" si="131">(I134)/4</f>
        <v>0.75</v>
      </c>
      <c r="H134" s="372" t="str">
        <f>'PLAN DE MEJORAMIENTO'!G143</f>
        <v>Porcentaje de efectividad de los mecanismos para evaluar las formas y demandas de participación del estudiantado.</v>
      </c>
      <c r="I134" s="373">
        <v>3.0</v>
      </c>
      <c r="J134" s="403">
        <f>'PLAN DE MEJORAMIENTO'!I143</f>
        <v>4</v>
      </c>
      <c r="K134" s="373">
        <v>3.0</v>
      </c>
      <c r="L134" s="376">
        <f t="shared" ref="L134:L136" si="132">K134/J134</f>
        <v>0.75</v>
      </c>
      <c r="M134" s="374">
        <f t="shared" ref="M134:M136" si="133">J134-K134</f>
        <v>1</v>
      </c>
      <c r="N134" s="376">
        <f t="shared" ref="N134:N136" si="134">M134/J134</f>
        <v>0.25</v>
      </c>
      <c r="O134" s="425"/>
      <c r="P134" s="425"/>
    </row>
    <row r="135" ht="103.5" customHeight="1">
      <c r="A135" s="12"/>
      <c r="B135" s="299" t="s">
        <v>255</v>
      </c>
      <c r="C135" s="12"/>
      <c r="D135" s="237" t="str">
        <f>'PLAN DE MEJORAMIENTO'!D144</f>
        <v>Incrementar el nivel de efectividad de los  mecanismos para evaluar el papel y el funcionamiento de la asamblea y el consejo de padres de familia.</v>
      </c>
      <c r="E135" s="371">
        <f>'PLAN DE MEJORAMIENTO'!E144</f>
        <v>0.75</v>
      </c>
      <c r="F135" s="371">
        <f>'PLAN DE MEJORAMIENTO'!F144</f>
        <v>1</v>
      </c>
      <c r="G135" s="371">
        <f t="shared" si="131"/>
        <v>0.75</v>
      </c>
      <c r="H135" s="372" t="str">
        <f>'PLAN DE MEJORAMIENTO'!G144</f>
        <v>Porcentaje de efectividad de los  mecanismos para evaluar el papel y el funcionamiento de la asamblea y el consejo de padres de familia.</v>
      </c>
      <c r="I135" s="373">
        <v>3.0</v>
      </c>
      <c r="J135" s="403">
        <f>'PLAN DE MEJORAMIENTO'!I144</f>
        <v>4</v>
      </c>
      <c r="K135" s="373">
        <v>3.0</v>
      </c>
      <c r="L135" s="376">
        <f t="shared" si="132"/>
        <v>0.75</v>
      </c>
      <c r="M135" s="374">
        <f t="shared" si="133"/>
        <v>1</v>
      </c>
      <c r="N135" s="376">
        <f t="shared" si="134"/>
        <v>0.25</v>
      </c>
      <c r="O135" s="425"/>
      <c r="P135" s="425"/>
    </row>
    <row r="136" ht="92.25" customHeight="1">
      <c r="A136" s="8"/>
      <c r="B136" s="299" t="s">
        <v>119</v>
      </c>
      <c r="C136" s="8"/>
      <c r="D136" s="237" t="str">
        <f>'PLAN DE MEJORAMIENTO'!D145</f>
        <v>Incrementar el nivel de efectividad de participación y de coherencia de los padres de familia con los grandes propósitos institucionales.</v>
      </c>
      <c r="E136" s="371">
        <f>'PLAN DE MEJORAMIENTO'!E145</f>
        <v>0.75</v>
      </c>
      <c r="F136" s="371">
        <f>'PLAN DE MEJORAMIENTO'!F145</f>
        <v>1</v>
      </c>
      <c r="G136" s="371">
        <f t="shared" si="131"/>
        <v>0.75</v>
      </c>
      <c r="H136" s="372" t="str">
        <f>'PLAN DE MEJORAMIENTO'!G145</f>
        <v>Porcentaje de efectividad de participación y de coherencia de los padres de familia con los grandes propósitos institucionales.</v>
      </c>
      <c r="I136" s="373">
        <v>3.0</v>
      </c>
      <c r="J136" s="403">
        <f>'PLAN DE MEJORAMIENTO'!I145</f>
        <v>4</v>
      </c>
      <c r="K136" s="373">
        <v>3.0</v>
      </c>
      <c r="L136" s="376">
        <f t="shared" si="132"/>
        <v>0.75</v>
      </c>
      <c r="M136" s="374">
        <f t="shared" si="133"/>
        <v>1</v>
      </c>
      <c r="N136" s="376">
        <f t="shared" si="134"/>
        <v>0.25</v>
      </c>
      <c r="O136" s="425"/>
      <c r="P136" s="425"/>
    </row>
    <row r="137" ht="15.75" customHeight="1">
      <c r="A137" s="391" t="s">
        <v>10</v>
      </c>
      <c r="B137" s="391">
        <f t="shared" ref="B137:D137" si="135">COUNTA(B134:B136)</f>
        <v>3</v>
      </c>
      <c r="C137" s="391">
        <f t="shared" si="135"/>
        <v>1</v>
      </c>
      <c r="D137" s="391">
        <f t="shared" si="135"/>
        <v>3</v>
      </c>
      <c r="E137" s="371">
        <f t="shared" ref="E137:G137" si="136">SUM(E134:E136)/3</f>
        <v>0.75</v>
      </c>
      <c r="F137" s="371">
        <f t="shared" si="136"/>
        <v>1</v>
      </c>
      <c r="G137" s="371">
        <f t="shared" si="136"/>
        <v>0.75</v>
      </c>
      <c r="H137" s="392">
        <f>COUNTA(H134:H136)</f>
        <v>3</v>
      </c>
      <c r="I137" s="393">
        <f>SUM(I134:I136)/3</f>
        <v>3</v>
      </c>
      <c r="J137" s="393">
        <f t="shared" ref="J137:K137" si="137">SUM(J134:J136)</f>
        <v>12</v>
      </c>
      <c r="K137" s="393">
        <f t="shared" si="137"/>
        <v>9</v>
      </c>
      <c r="L137" s="394">
        <f>SUM(L134:L136)/3</f>
        <v>0.75</v>
      </c>
      <c r="M137" s="393">
        <f>SUM(M134:M136)</f>
        <v>3</v>
      </c>
      <c r="N137" s="394">
        <f>SUM(N134:N136)/3</f>
        <v>0.25</v>
      </c>
      <c r="O137" s="433"/>
      <c r="P137" s="433"/>
      <c r="Q137" s="411"/>
      <c r="R137" s="411"/>
      <c r="S137" s="411"/>
      <c r="T137" s="411"/>
      <c r="U137" s="411"/>
      <c r="V137" s="411"/>
      <c r="W137" s="411"/>
      <c r="X137" s="411"/>
      <c r="Y137" s="411"/>
      <c r="Z137" s="411"/>
    </row>
    <row r="138" ht="75.0" customHeight="1">
      <c r="A138" s="447" t="s">
        <v>120</v>
      </c>
      <c r="B138" s="299" t="s">
        <v>121</v>
      </c>
      <c r="C138" s="427" t="s">
        <v>661</v>
      </c>
      <c r="D138" s="237" t="str">
        <f>'PLAN DE MEJORAMIENTO'!D147</f>
        <v>Incrementar el nivel de eficiencia de los programas de prevención de riesgos físicos de la institución.</v>
      </c>
      <c r="E138" s="371">
        <f>'PLAN DE MEJORAMIENTO'!E147</f>
        <v>0.75</v>
      </c>
      <c r="F138" s="371">
        <f>'PLAN DE MEJORAMIENTO'!F147</f>
        <v>1</v>
      </c>
      <c r="G138" s="371">
        <f t="shared" ref="G138:G140" si="138">(I138)/4</f>
        <v>0.75</v>
      </c>
      <c r="H138" s="372" t="str">
        <f>'PLAN DE MEJORAMIENTO'!G147</f>
        <v>Porcentaje de eficiencia de los programas de prevención de riesgos físicos de la institución.</v>
      </c>
      <c r="I138" s="373">
        <v>3.0</v>
      </c>
      <c r="J138" s="403">
        <f>'PLAN DE MEJORAMIENTO'!I147</f>
        <v>4</v>
      </c>
      <c r="K138" s="373">
        <v>3.0</v>
      </c>
      <c r="L138" s="376">
        <f t="shared" ref="L138:L140" si="139">K138/J138</f>
        <v>0.75</v>
      </c>
      <c r="M138" s="374">
        <f t="shared" ref="M138:M140" si="140">J138-K138</f>
        <v>1</v>
      </c>
      <c r="N138" s="376">
        <f t="shared" ref="N138:N140" si="141">M138/J138</f>
        <v>0.25</v>
      </c>
      <c r="O138" s="425"/>
      <c r="P138" s="425"/>
    </row>
    <row r="139" ht="70.5" customHeight="1">
      <c r="A139" s="12"/>
      <c r="B139" s="299" t="s">
        <v>259</v>
      </c>
      <c r="C139" s="12"/>
      <c r="D139" s="237" t="str">
        <f>'PLAN DE MEJORAMIENTO'!D148</f>
        <v>Incrementar el nivel de efectividad de los programas de prevención de riesgos psicosociales.</v>
      </c>
      <c r="E139" s="371">
        <f>'PLAN DE MEJORAMIENTO'!E148</f>
        <v>0.75</v>
      </c>
      <c r="F139" s="371">
        <f>'PLAN DE MEJORAMIENTO'!F148</f>
        <v>1</v>
      </c>
      <c r="G139" s="371">
        <f t="shared" si="138"/>
        <v>0.75</v>
      </c>
      <c r="H139" s="372" t="str">
        <f>'PLAN DE MEJORAMIENTO'!G148</f>
        <v>Porcentaje de efectividad de los programas de prevención de riesgos psicosociales.</v>
      </c>
      <c r="I139" s="373">
        <v>3.0</v>
      </c>
      <c r="J139" s="403">
        <f>'PLAN DE MEJORAMIENTO'!I148</f>
        <v>4</v>
      </c>
      <c r="K139" s="373">
        <v>3.0</v>
      </c>
      <c r="L139" s="376">
        <f t="shared" si="139"/>
        <v>0.75</v>
      </c>
      <c r="M139" s="374">
        <f t="shared" si="140"/>
        <v>1</v>
      </c>
      <c r="N139" s="376">
        <f t="shared" si="141"/>
        <v>0.25</v>
      </c>
      <c r="O139" s="425"/>
      <c r="P139" s="425"/>
    </row>
    <row r="140" ht="15.75" customHeight="1">
      <c r="A140" s="8"/>
      <c r="B140" s="299" t="s">
        <v>123</v>
      </c>
      <c r="C140" s="8"/>
      <c r="D140" s="237" t="str">
        <f>'PLAN DE MEJORAMIENTO'!D149</f>
        <v>Incrementar el nivel de efectividad de los planes de seguridad.</v>
      </c>
      <c r="E140" s="371">
        <f>'PLAN DE MEJORAMIENTO'!E149</f>
        <v>0.75</v>
      </c>
      <c r="F140" s="371">
        <f>'PLAN DE MEJORAMIENTO'!F149</f>
        <v>1</v>
      </c>
      <c r="G140" s="371">
        <f t="shared" si="138"/>
        <v>0.75</v>
      </c>
      <c r="H140" s="372" t="str">
        <f>'PLAN DE MEJORAMIENTO'!G149</f>
        <v>Porcentaje de efectividad de los planes de seguridad.</v>
      </c>
      <c r="I140" s="373">
        <v>3.0</v>
      </c>
      <c r="J140" s="403">
        <f>'PLAN DE MEJORAMIENTO'!I149</f>
        <v>4</v>
      </c>
      <c r="K140" s="373">
        <v>3.0</v>
      </c>
      <c r="L140" s="376">
        <f t="shared" si="139"/>
        <v>0.75</v>
      </c>
      <c r="M140" s="374">
        <f t="shared" si="140"/>
        <v>1</v>
      </c>
      <c r="N140" s="376">
        <f t="shared" si="141"/>
        <v>0.25</v>
      </c>
      <c r="O140" s="425"/>
      <c r="P140" s="425"/>
    </row>
    <row r="141" ht="15.75" customHeight="1">
      <c r="A141" s="391" t="s">
        <v>10</v>
      </c>
      <c r="B141" s="391">
        <f t="shared" ref="B141:D141" si="142">COUNTA(B138:B140)</f>
        <v>3</v>
      </c>
      <c r="C141" s="391">
        <f t="shared" si="142"/>
        <v>1</v>
      </c>
      <c r="D141" s="391">
        <f t="shared" si="142"/>
        <v>3</v>
      </c>
      <c r="E141" s="371">
        <f t="shared" ref="E141:G141" si="143">SUM(E138:E140)/3</f>
        <v>0.75</v>
      </c>
      <c r="F141" s="371">
        <f t="shared" si="143"/>
        <v>1</v>
      </c>
      <c r="G141" s="371">
        <f t="shared" si="143"/>
        <v>0.75</v>
      </c>
      <c r="H141" s="392">
        <f>COUNTA(H138:H140)</f>
        <v>3</v>
      </c>
      <c r="I141" s="393">
        <f>SUM(I138:I140)/3</f>
        <v>3</v>
      </c>
      <c r="J141" s="393">
        <f t="shared" ref="J141:K141" si="144">SUM(J138:J140)</f>
        <v>12</v>
      </c>
      <c r="K141" s="393">
        <f t="shared" si="144"/>
        <v>9</v>
      </c>
      <c r="L141" s="394">
        <f>SUM(L138:L140)/3</f>
        <v>0.75</v>
      </c>
      <c r="M141" s="393">
        <f>SUM(M138:M140)</f>
        <v>3</v>
      </c>
      <c r="N141" s="394">
        <f>SUM(N138:N140)/3</f>
        <v>0.25</v>
      </c>
      <c r="O141" s="433"/>
      <c r="P141" s="433"/>
      <c r="Q141" s="411"/>
      <c r="R141" s="411"/>
      <c r="S141" s="411"/>
      <c r="T141" s="411"/>
      <c r="U141" s="411"/>
      <c r="V141" s="411"/>
      <c r="W141" s="411"/>
      <c r="X141" s="411"/>
      <c r="Y141" s="411"/>
      <c r="Z141" s="411"/>
    </row>
    <row r="142" ht="15.75" customHeight="1">
      <c r="A142" s="428" t="s">
        <v>700</v>
      </c>
      <c r="B142" s="428">
        <f t="shared" ref="B142:D142" si="145">(B141+B137+B133+B128)</f>
        <v>14</v>
      </c>
      <c r="C142" s="428">
        <f t="shared" si="145"/>
        <v>4</v>
      </c>
      <c r="D142" s="428">
        <f t="shared" si="145"/>
        <v>14</v>
      </c>
      <c r="E142" s="429">
        <f t="shared" ref="E142:G142" si="146">(E141+E137+E133+E128)/4</f>
        <v>0.75</v>
      </c>
      <c r="F142" s="429">
        <f t="shared" si="146"/>
        <v>0.921875</v>
      </c>
      <c r="G142" s="429">
        <f t="shared" si="146"/>
        <v>0.75</v>
      </c>
      <c r="H142" s="25">
        <f>(H141+H137+H133+H128)</f>
        <v>14</v>
      </c>
      <c r="I142" s="428">
        <f>(I141+I137+I133+I128)/4</f>
        <v>3</v>
      </c>
      <c r="J142" s="428">
        <f t="shared" ref="J142:K142" si="147">(J141+J137+J133+J128)</f>
        <v>56</v>
      </c>
      <c r="K142" s="428">
        <f t="shared" si="147"/>
        <v>42</v>
      </c>
      <c r="L142" s="448">
        <f>(L141+L137+L133)/3</f>
        <v>0.75</v>
      </c>
      <c r="M142" s="449">
        <f>(M141+M137+M133+M128)</f>
        <v>14</v>
      </c>
      <c r="N142" s="448">
        <f>(N141+N137+N133)/3</f>
        <v>0.25</v>
      </c>
      <c r="O142" s="260"/>
      <c r="P142" s="260"/>
      <c r="Q142" s="27"/>
      <c r="R142" s="27"/>
      <c r="S142" s="27"/>
      <c r="T142" s="27"/>
      <c r="U142" s="27"/>
      <c r="V142" s="27"/>
      <c r="W142" s="27"/>
      <c r="X142" s="27"/>
      <c r="Y142" s="27"/>
      <c r="Z142" s="27"/>
    </row>
    <row r="143" ht="15.75" customHeight="1">
      <c r="A143" s="264"/>
      <c r="B143" s="264"/>
      <c r="C143" s="430"/>
      <c r="D143" s="264"/>
      <c r="E143" s="264"/>
      <c r="F143" s="264"/>
      <c r="G143" s="264"/>
      <c r="H143" s="264"/>
      <c r="I143" s="264"/>
      <c r="J143" s="264"/>
      <c r="K143" s="264"/>
      <c r="L143" s="264"/>
      <c r="M143" s="264"/>
      <c r="N143" s="264"/>
      <c r="O143" s="266"/>
      <c r="P143" s="266"/>
    </row>
    <row r="144" ht="15.75" customHeight="1">
      <c r="A144" s="264"/>
      <c r="B144" s="264"/>
      <c r="C144" s="430"/>
      <c r="D144" s="264"/>
      <c r="E144" s="264"/>
      <c r="F144" s="264"/>
      <c r="G144" s="264"/>
      <c r="H144" s="264"/>
      <c r="I144" s="264"/>
      <c r="J144" s="264"/>
      <c r="K144" s="264"/>
      <c r="L144" s="264"/>
      <c r="M144" s="264"/>
      <c r="N144" s="264"/>
      <c r="O144" s="266"/>
      <c r="P144" s="266"/>
    </row>
    <row r="145" ht="15.75" customHeight="1">
      <c r="A145" s="264"/>
      <c r="B145" s="264"/>
      <c r="C145" s="430"/>
      <c r="D145" s="264"/>
      <c r="E145" s="264"/>
      <c r="F145" s="264"/>
      <c r="G145" s="264"/>
      <c r="H145" s="264"/>
      <c r="I145" s="264"/>
      <c r="J145" s="264"/>
      <c r="K145" s="264"/>
      <c r="L145" s="264"/>
      <c r="M145" s="264"/>
      <c r="N145" s="264"/>
      <c r="O145" s="266"/>
      <c r="P145" s="266"/>
    </row>
    <row r="146" ht="15.75" customHeight="1">
      <c r="A146" s="264"/>
      <c r="B146" s="264"/>
      <c r="C146" s="430"/>
      <c r="D146" s="264"/>
      <c r="E146" s="264"/>
      <c r="F146" s="264"/>
      <c r="G146" s="264"/>
      <c r="H146" s="264"/>
      <c r="I146" s="264"/>
      <c r="J146" s="264"/>
      <c r="K146" s="264"/>
      <c r="L146" s="264"/>
      <c r="M146" s="264"/>
      <c r="N146" s="264"/>
      <c r="O146" s="266"/>
      <c r="P146" s="266"/>
    </row>
    <row r="147" ht="15.75" customHeight="1">
      <c r="A147" s="264"/>
      <c r="B147" s="264"/>
      <c r="C147" s="430"/>
      <c r="D147" s="264"/>
      <c r="E147" s="264"/>
      <c r="F147" s="264"/>
      <c r="G147" s="264"/>
      <c r="H147" s="264"/>
      <c r="I147" s="264"/>
      <c r="J147" s="264"/>
      <c r="K147" s="264"/>
      <c r="L147" s="264"/>
      <c r="M147" s="264"/>
      <c r="N147" s="264"/>
      <c r="O147" s="266"/>
      <c r="P147" s="266"/>
    </row>
    <row r="148" ht="15.75" customHeight="1">
      <c r="A148" s="264"/>
      <c r="B148" s="264"/>
      <c r="C148" s="430"/>
      <c r="D148" s="264"/>
      <c r="E148" s="264"/>
      <c r="F148" s="264"/>
      <c r="G148" s="264"/>
      <c r="H148" s="264"/>
      <c r="I148" s="264"/>
      <c r="J148" s="264"/>
      <c r="K148" s="264"/>
      <c r="L148" s="264"/>
      <c r="M148" s="264"/>
      <c r="N148" s="264"/>
      <c r="O148" s="266"/>
      <c r="P148" s="266"/>
    </row>
    <row r="149" ht="15.75" customHeight="1">
      <c r="A149" s="264"/>
      <c r="B149" s="264"/>
      <c r="C149" s="430"/>
      <c r="D149" s="264"/>
      <c r="E149" s="264"/>
      <c r="F149" s="264"/>
      <c r="G149" s="264"/>
      <c r="H149" s="264"/>
      <c r="I149" s="264"/>
      <c r="J149" s="264"/>
      <c r="K149" s="264"/>
      <c r="L149" s="264"/>
      <c r="M149" s="264"/>
      <c r="N149" s="264"/>
      <c r="O149" s="266"/>
      <c r="P149" s="266"/>
    </row>
    <row r="150" ht="15.75" customHeight="1">
      <c r="A150" s="264"/>
      <c r="B150" s="264"/>
      <c r="C150" s="430"/>
      <c r="D150" s="264"/>
      <c r="E150" s="264"/>
      <c r="F150" s="264"/>
      <c r="G150" s="264"/>
      <c r="H150" s="264"/>
      <c r="I150" s="264"/>
      <c r="J150" s="264"/>
      <c r="K150" s="264"/>
      <c r="L150" s="264"/>
      <c r="M150" s="264"/>
      <c r="N150" s="264"/>
      <c r="O150" s="266"/>
      <c r="P150" s="266"/>
    </row>
    <row r="151" ht="15.75" customHeight="1">
      <c r="A151" s="264"/>
      <c r="B151" s="264"/>
      <c r="C151" s="430"/>
      <c r="D151" s="264"/>
      <c r="E151" s="264"/>
      <c r="F151" s="264"/>
      <c r="G151" s="264"/>
      <c r="H151" s="264"/>
      <c r="I151" s="264"/>
      <c r="J151" s="264"/>
      <c r="K151" s="264"/>
      <c r="L151" s="264"/>
      <c r="M151" s="264"/>
      <c r="N151" s="264"/>
      <c r="O151" s="266"/>
      <c r="P151" s="266"/>
    </row>
    <row r="152" ht="15.75" customHeight="1">
      <c r="A152" s="264"/>
      <c r="B152" s="264"/>
      <c r="C152" s="430"/>
      <c r="D152" s="264"/>
      <c r="E152" s="264"/>
      <c r="F152" s="264"/>
      <c r="G152" s="264"/>
      <c r="H152" s="264"/>
      <c r="I152" s="264"/>
      <c r="J152" s="264"/>
      <c r="K152" s="264"/>
      <c r="L152" s="264"/>
      <c r="M152" s="264"/>
      <c r="N152" s="264"/>
      <c r="O152" s="266"/>
      <c r="P152" s="266"/>
    </row>
    <row r="153" ht="15.75" customHeight="1">
      <c r="A153" s="264"/>
      <c r="B153" s="264"/>
      <c r="C153" s="430"/>
      <c r="D153" s="264"/>
      <c r="E153" s="264"/>
      <c r="F153" s="264"/>
      <c r="G153" s="264"/>
      <c r="H153" s="264"/>
      <c r="I153" s="264"/>
      <c r="J153" s="264"/>
      <c r="K153" s="264"/>
      <c r="L153" s="264"/>
      <c r="M153" s="264"/>
      <c r="N153" s="264"/>
      <c r="O153" s="266"/>
      <c r="P153" s="266"/>
    </row>
    <row r="154" ht="15.75" customHeight="1">
      <c r="A154" s="264"/>
      <c r="B154" s="264"/>
      <c r="C154" s="430"/>
      <c r="D154" s="264"/>
      <c r="E154" s="264"/>
      <c r="F154" s="264"/>
      <c r="G154" s="264"/>
      <c r="H154" s="264"/>
      <c r="I154" s="264"/>
      <c r="J154" s="264"/>
      <c r="K154" s="264"/>
      <c r="L154" s="264"/>
      <c r="M154" s="264"/>
      <c r="N154" s="264"/>
      <c r="O154" s="266"/>
      <c r="P154" s="266"/>
    </row>
    <row r="155" ht="15.75" customHeight="1">
      <c r="A155" s="264"/>
      <c r="B155" s="264"/>
      <c r="C155" s="430"/>
      <c r="D155" s="264"/>
      <c r="E155" s="264"/>
      <c r="F155" s="264"/>
      <c r="G155" s="264"/>
      <c r="H155" s="264"/>
      <c r="I155" s="264"/>
      <c r="J155" s="264"/>
      <c r="K155" s="264"/>
      <c r="L155" s="264"/>
      <c r="M155" s="264"/>
      <c r="N155" s="264"/>
      <c r="O155" s="266"/>
      <c r="P155" s="266"/>
    </row>
    <row r="156" ht="15.75" customHeight="1">
      <c r="A156" s="264"/>
      <c r="B156" s="264"/>
      <c r="C156" s="430"/>
      <c r="D156" s="264"/>
      <c r="E156" s="264"/>
      <c r="F156" s="264"/>
      <c r="G156" s="264"/>
      <c r="H156" s="264"/>
      <c r="I156" s="264"/>
      <c r="J156" s="264"/>
      <c r="K156" s="264"/>
      <c r="L156" s="264"/>
      <c r="M156" s="264"/>
      <c r="N156" s="264"/>
      <c r="O156" s="266"/>
      <c r="P156" s="266"/>
    </row>
    <row r="157" ht="15.75" customHeight="1">
      <c r="A157" s="264"/>
      <c r="B157" s="264"/>
      <c r="C157" s="430"/>
      <c r="D157" s="264"/>
      <c r="E157" s="264"/>
      <c r="F157" s="264"/>
      <c r="G157" s="264"/>
      <c r="H157" s="264"/>
      <c r="I157" s="264"/>
      <c r="J157" s="264"/>
      <c r="K157" s="264"/>
      <c r="L157" s="264"/>
      <c r="M157" s="264"/>
      <c r="N157" s="264"/>
      <c r="O157" s="266"/>
      <c r="P157" s="266"/>
    </row>
    <row r="158" ht="15.75" customHeight="1">
      <c r="A158" s="264"/>
      <c r="B158" s="264"/>
      <c r="C158" s="430"/>
      <c r="D158" s="264"/>
      <c r="E158" s="264"/>
      <c r="F158" s="264"/>
      <c r="G158" s="264"/>
      <c r="H158" s="264"/>
      <c r="I158" s="264"/>
      <c r="J158" s="264"/>
      <c r="K158" s="264"/>
      <c r="L158" s="264"/>
      <c r="M158" s="264"/>
      <c r="N158" s="264"/>
      <c r="O158" s="266"/>
      <c r="P158" s="266"/>
    </row>
    <row r="159" ht="15.75" customHeight="1">
      <c r="A159" s="264"/>
      <c r="B159" s="264"/>
      <c r="C159" s="430"/>
      <c r="D159" s="264"/>
      <c r="E159" s="264"/>
      <c r="F159" s="264"/>
      <c r="G159" s="264"/>
      <c r="H159" s="264"/>
      <c r="I159" s="264"/>
      <c r="J159" s="264"/>
      <c r="K159" s="264"/>
      <c r="L159" s="264"/>
      <c r="M159" s="264"/>
      <c r="N159" s="264"/>
      <c r="O159" s="266"/>
      <c r="P159" s="266"/>
    </row>
    <row r="160" ht="15.75" customHeight="1">
      <c r="A160" s="264"/>
      <c r="B160" s="264"/>
      <c r="C160" s="430"/>
      <c r="D160" s="264"/>
      <c r="E160" s="264"/>
      <c r="F160" s="264"/>
      <c r="G160" s="264"/>
      <c r="H160" s="264"/>
      <c r="I160" s="264"/>
      <c r="J160" s="264"/>
      <c r="K160" s="264"/>
      <c r="L160" s="264"/>
      <c r="M160" s="264"/>
      <c r="N160" s="264"/>
      <c r="O160" s="266"/>
      <c r="P160" s="266"/>
    </row>
    <row r="161" ht="15.75" customHeight="1">
      <c r="A161" s="264"/>
      <c r="B161" s="264"/>
      <c r="C161" s="430"/>
      <c r="D161" s="264"/>
      <c r="E161" s="264"/>
      <c r="F161" s="264"/>
      <c r="G161" s="264"/>
      <c r="H161" s="264"/>
      <c r="I161" s="264"/>
      <c r="J161" s="264"/>
      <c r="K161" s="264"/>
      <c r="L161" s="264"/>
      <c r="M161" s="264"/>
      <c r="N161" s="264"/>
      <c r="O161" s="266"/>
      <c r="P161" s="266"/>
    </row>
    <row r="162" ht="15.75" customHeight="1">
      <c r="A162" s="264"/>
      <c r="B162" s="264"/>
      <c r="C162" s="430"/>
      <c r="D162" s="264"/>
      <c r="E162" s="264"/>
      <c r="F162" s="264"/>
      <c r="G162" s="264"/>
      <c r="H162" s="264"/>
      <c r="I162" s="264"/>
      <c r="J162" s="264"/>
      <c r="K162" s="264"/>
      <c r="L162" s="264"/>
      <c r="M162" s="264"/>
      <c r="N162" s="264"/>
      <c r="O162" s="266"/>
      <c r="P162" s="266"/>
    </row>
    <row r="163" ht="15.75" customHeight="1">
      <c r="A163" s="264"/>
      <c r="B163" s="264"/>
      <c r="C163" s="430"/>
      <c r="D163" s="264"/>
      <c r="E163" s="264"/>
      <c r="F163" s="264"/>
      <c r="G163" s="264"/>
      <c r="H163" s="264"/>
      <c r="I163" s="264"/>
      <c r="J163" s="264"/>
      <c r="K163" s="264"/>
      <c r="L163" s="264"/>
      <c r="M163" s="264"/>
      <c r="N163" s="264"/>
      <c r="O163" s="266"/>
      <c r="P163" s="266"/>
    </row>
    <row r="164" ht="15.75" customHeight="1">
      <c r="A164" s="264"/>
      <c r="B164" s="264"/>
      <c r="C164" s="430"/>
      <c r="D164" s="264"/>
      <c r="E164" s="264"/>
      <c r="F164" s="264"/>
      <c r="G164" s="264"/>
      <c r="H164" s="264"/>
      <c r="I164" s="264"/>
      <c r="J164" s="264"/>
      <c r="K164" s="264"/>
      <c r="L164" s="264"/>
      <c r="M164" s="264"/>
      <c r="N164" s="264"/>
      <c r="O164" s="266"/>
      <c r="P164" s="266"/>
    </row>
    <row r="165" ht="15.75" customHeight="1">
      <c r="A165" s="264"/>
      <c r="B165" s="264"/>
      <c r="C165" s="430"/>
      <c r="D165" s="264"/>
      <c r="E165" s="264"/>
      <c r="F165" s="264"/>
      <c r="G165" s="264"/>
      <c r="H165" s="264"/>
      <c r="I165" s="264"/>
      <c r="J165" s="264"/>
      <c r="K165" s="264"/>
      <c r="L165" s="264"/>
      <c r="M165" s="264"/>
      <c r="N165" s="264"/>
      <c r="O165" s="266"/>
      <c r="P165" s="266"/>
    </row>
    <row r="166" ht="15.75" customHeight="1">
      <c r="A166" s="264"/>
      <c r="B166" s="264"/>
      <c r="C166" s="430"/>
      <c r="D166" s="264"/>
      <c r="E166" s="264"/>
      <c r="F166" s="264"/>
      <c r="G166" s="264"/>
      <c r="H166" s="264"/>
      <c r="I166" s="264"/>
      <c r="J166" s="264"/>
      <c r="K166" s="264"/>
      <c r="L166" s="264"/>
      <c r="M166" s="264"/>
      <c r="N166" s="264"/>
      <c r="O166" s="266"/>
      <c r="P166" s="266"/>
    </row>
    <row r="167" ht="15.75" customHeight="1">
      <c r="A167" s="264"/>
      <c r="B167" s="264"/>
      <c r="C167" s="430"/>
      <c r="D167" s="264"/>
      <c r="E167" s="264"/>
      <c r="F167" s="264"/>
      <c r="G167" s="264"/>
      <c r="H167" s="264"/>
      <c r="I167" s="264"/>
      <c r="J167" s="264"/>
      <c r="K167" s="264"/>
      <c r="L167" s="264"/>
      <c r="M167" s="264"/>
      <c r="N167" s="264"/>
      <c r="O167" s="266"/>
      <c r="P167" s="266"/>
    </row>
    <row r="168" ht="15.75" customHeight="1">
      <c r="A168" s="40" t="str">
        <f t="shared" ref="A168:A169" si="148">A1</f>
        <v>COLEGIO VÍCTOR FÉLIX GÓMEZ NOVA</v>
      </c>
      <c r="B168" s="2"/>
      <c r="C168" s="2"/>
      <c r="D168" s="2"/>
      <c r="E168" s="2"/>
      <c r="F168" s="2"/>
      <c r="G168" s="2"/>
      <c r="H168" s="2"/>
      <c r="I168" s="2"/>
      <c r="J168" s="2"/>
      <c r="K168" s="2"/>
      <c r="L168" s="2"/>
      <c r="M168" s="2"/>
      <c r="N168" s="2"/>
      <c r="O168" s="2"/>
      <c r="P168" s="2"/>
    </row>
    <row r="169" ht="15.75" customHeight="1">
      <c r="A169" s="40" t="str">
        <f t="shared" si="148"/>
        <v>PROCESO DE AUTOEVALUACIÓN INSTITUCIONAL AÑO 2023</v>
      </c>
      <c r="B169" s="2"/>
      <c r="C169" s="2"/>
      <c r="D169" s="2"/>
      <c r="E169" s="2"/>
      <c r="F169" s="2"/>
      <c r="G169" s="2"/>
      <c r="H169" s="2"/>
      <c r="I169" s="2"/>
      <c r="J169" s="2"/>
      <c r="K169" s="2"/>
      <c r="L169" s="2"/>
      <c r="M169" s="2"/>
      <c r="N169" s="2"/>
      <c r="O169" s="2"/>
      <c r="P169" s="2"/>
    </row>
    <row r="170" ht="15.75" customHeight="1">
      <c r="A170" s="40" t="s">
        <v>711</v>
      </c>
      <c r="B170" s="2"/>
      <c r="C170" s="2"/>
      <c r="D170" s="2"/>
      <c r="E170" s="2"/>
      <c r="F170" s="2"/>
      <c r="G170" s="2"/>
      <c r="H170" s="2"/>
      <c r="I170" s="2"/>
      <c r="J170" s="2"/>
      <c r="K170" s="2"/>
      <c r="L170" s="2"/>
      <c r="M170" s="2"/>
      <c r="N170" s="2"/>
      <c r="O170" s="2"/>
      <c r="P170" s="2"/>
    </row>
    <row r="171" ht="15.75" customHeight="1">
      <c r="A171" s="269" t="s">
        <v>304</v>
      </c>
      <c r="B171" s="269" t="s">
        <v>305</v>
      </c>
      <c r="C171" s="358" t="s">
        <v>306</v>
      </c>
      <c r="D171" s="359" t="s">
        <v>307</v>
      </c>
      <c r="E171" s="36"/>
      <c r="F171" s="47"/>
      <c r="G171" s="161"/>
      <c r="H171" s="231" t="s">
        <v>308</v>
      </c>
      <c r="I171" s="47"/>
      <c r="J171" s="231" t="s">
        <v>678</v>
      </c>
      <c r="K171" s="36"/>
      <c r="L171" s="36"/>
      <c r="M171" s="36"/>
      <c r="N171" s="36"/>
      <c r="O171" s="47"/>
      <c r="P171" s="62" t="s">
        <v>311</v>
      </c>
    </row>
    <row r="172" ht="15.75" customHeight="1">
      <c r="A172" s="8"/>
      <c r="B172" s="8"/>
      <c r="C172" s="8"/>
      <c r="D172" s="161" t="s">
        <v>312</v>
      </c>
      <c r="E172" s="161" t="s">
        <v>313</v>
      </c>
      <c r="F172" s="161" t="s">
        <v>314</v>
      </c>
      <c r="G172" s="161" t="s">
        <v>680</v>
      </c>
      <c r="H172" s="161" t="s">
        <v>312</v>
      </c>
      <c r="I172" s="161" t="s">
        <v>681</v>
      </c>
      <c r="J172" s="362" t="s">
        <v>682</v>
      </c>
      <c r="K172" s="362" t="s">
        <v>683</v>
      </c>
      <c r="L172" s="362" t="s">
        <v>684</v>
      </c>
      <c r="M172" s="362" t="s">
        <v>685</v>
      </c>
      <c r="N172" s="362" t="s">
        <v>686</v>
      </c>
      <c r="O172" s="363" t="s">
        <v>712</v>
      </c>
      <c r="P172" s="8"/>
    </row>
    <row r="173" ht="15.75" customHeight="1">
      <c r="A173" s="450">
        <v>6.0</v>
      </c>
      <c r="B173" s="450">
        <f t="shared" ref="B173:N173" si="149">B46</f>
        <v>34</v>
      </c>
      <c r="C173" s="450">
        <f t="shared" si="149"/>
        <v>6</v>
      </c>
      <c r="D173" s="450">
        <f t="shared" si="149"/>
        <v>34</v>
      </c>
      <c r="E173" s="451">
        <f t="shared" si="149"/>
        <v>0.7337962963</v>
      </c>
      <c r="F173" s="451">
        <f t="shared" si="149"/>
        <v>0.870787037</v>
      </c>
      <c r="G173" s="451">
        <f t="shared" si="149"/>
        <v>0.6875</v>
      </c>
      <c r="H173" s="450">
        <f t="shared" si="149"/>
        <v>34</v>
      </c>
      <c r="I173" s="452">
        <f t="shared" si="149"/>
        <v>2.75</v>
      </c>
      <c r="J173" s="450">
        <f t="shared" si="149"/>
        <v>105</v>
      </c>
      <c r="K173" s="450">
        <f t="shared" si="149"/>
        <v>92</v>
      </c>
      <c r="L173" s="451">
        <f t="shared" si="149"/>
        <v>0.8784722222</v>
      </c>
      <c r="M173" s="450">
        <f t="shared" si="149"/>
        <v>13</v>
      </c>
      <c r="N173" s="451">
        <f t="shared" si="149"/>
        <v>0.1215277778</v>
      </c>
      <c r="O173" s="453" t="s">
        <v>673</v>
      </c>
      <c r="P173" s="453" t="str">
        <f>P46</f>
        <v/>
      </c>
    </row>
    <row r="174" ht="15.75" customHeight="1">
      <c r="A174" s="450">
        <v>4.0</v>
      </c>
      <c r="B174" s="450">
        <f t="shared" ref="B174:N174" si="150">B77</f>
        <v>19</v>
      </c>
      <c r="C174" s="450">
        <f t="shared" si="150"/>
        <v>4</v>
      </c>
      <c r="D174" s="450">
        <f t="shared" si="150"/>
        <v>19</v>
      </c>
      <c r="E174" s="451">
        <f t="shared" si="150"/>
        <v>0.7116666667</v>
      </c>
      <c r="F174" s="451">
        <f t="shared" si="150"/>
        <v>0.8629166667</v>
      </c>
      <c r="G174" s="451">
        <f t="shared" si="150"/>
        <v>0.75</v>
      </c>
      <c r="H174" s="450">
        <f t="shared" si="150"/>
        <v>19</v>
      </c>
      <c r="I174" s="452">
        <f t="shared" si="150"/>
        <v>3</v>
      </c>
      <c r="J174" s="450">
        <f t="shared" si="150"/>
        <v>48</v>
      </c>
      <c r="K174" s="450">
        <f t="shared" si="150"/>
        <v>47</v>
      </c>
      <c r="L174" s="451">
        <f t="shared" si="150"/>
        <v>1.272361111</v>
      </c>
      <c r="M174" s="450">
        <f t="shared" si="150"/>
        <v>1</v>
      </c>
      <c r="N174" s="451">
        <f t="shared" si="150"/>
        <v>-0.2723611111</v>
      </c>
      <c r="O174" s="453" t="s">
        <v>674</v>
      </c>
      <c r="P174" s="453" t="str">
        <f>P77</f>
        <v/>
      </c>
    </row>
    <row r="175" ht="15.75" customHeight="1">
      <c r="A175" s="450">
        <v>5.0</v>
      </c>
      <c r="B175" s="450">
        <f t="shared" ref="B175:N175" si="151">B116</f>
        <v>26</v>
      </c>
      <c r="C175" s="450">
        <f t="shared" si="151"/>
        <v>5</v>
      </c>
      <c r="D175" s="450">
        <f t="shared" si="151"/>
        <v>26</v>
      </c>
      <c r="E175" s="451">
        <f t="shared" si="151"/>
        <v>0.6822619048</v>
      </c>
      <c r="F175" s="451">
        <f t="shared" si="151"/>
        <v>0.934047619</v>
      </c>
      <c r="G175" s="451">
        <f t="shared" si="151"/>
        <v>0.75</v>
      </c>
      <c r="H175" s="450">
        <f t="shared" si="151"/>
        <v>26</v>
      </c>
      <c r="I175" s="452">
        <f t="shared" si="151"/>
        <v>3</v>
      </c>
      <c r="J175" s="450">
        <f t="shared" si="151"/>
        <v>102</v>
      </c>
      <c r="K175" s="450">
        <f t="shared" si="151"/>
        <v>74</v>
      </c>
      <c r="L175" s="451">
        <f t="shared" si="151"/>
        <v>0.7</v>
      </c>
      <c r="M175" s="450">
        <f t="shared" si="151"/>
        <v>28</v>
      </c>
      <c r="N175" s="451">
        <f t="shared" si="151"/>
        <v>0.3</v>
      </c>
      <c r="O175" s="453" t="s">
        <v>713</v>
      </c>
      <c r="P175" s="453" t="str">
        <f>P116</f>
        <v/>
      </c>
    </row>
    <row r="176" ht="15.75" customHeight="1">
      <c r="A176" s="450">
        <v>4.0</v>
      </c>
      <c r="B176" s="450">
        <f t="shared" ref="B176:N176" si="152">B142</f>
        <v>14</v>
      </c>
      <c r="C176" s="450">
        <f t="shared" si="152"/>
        <v>4</v>
      </c>
      <c r="D176" s="450">
        <f t="shared" si="152"/>
        <v>14</v>
      </c>
      <c r="E176" s="451">
        <f t="shared" si="152"/>
        <v>0.75</v>
      </c>
      <c r="F176" s="451">
        <f t="shared" si="152"/>
        <v>0.921875</v>
      </c>
      <c r="G176" s="451">
        <f t="shared" si="152"/>
        <v>0.75</v>
      </c>
      <c r="H176" s="450">
        <f t="shared" si="152"/>
        <v>14</v>
      </c>
      <c r="I176" s="452">
        <f t="shared" si="152"/>
        <v>3</v>
      </c>
      <c r="J176" s="450">
        <f t="shared" si="152"/>
        <v>56</v>
      </c>
      <c r="K176" s="450">
        <f t="shared" si="152"/>
        <v>42</v>
      </c>
      <c r="L176" s="451">
        <f t="shared" si="152"/>
        <v>0.75</v>
      </c>
      <c r="M176" s="450">
        <f t="shared" si="152"/>
        <v>14</v>
      </c>
      <c r="N176" s="451">
        <f t="shared" si="152"/>
        <v>0.25</v>
      </c>
      <c r="O176" s="453" t="s">
        <v>714</v>
      </c>
      <c r="P176" s="453" t="str">
        <f>P142</f>
        <v/>
      </c>
    </row>
    <row r="177" ht="15.75" customHeight="1">
      <c r="A177" s="443">
        <f t="shared" ref="A177:D177" si="153">SUM(A173:A176)</f>
        <v>19</v>
      </c>
      <c r="B177" s="443">
        <f t="shared" si="153"/>
        <v>93</v>
      </c>
      <c r="C177" s="443">
        <f t="shared" si="153"/>
        <v>19</v>
      </c>
      <c r="D177" s="443">
        <f t="shared" si="153"/>
        <v>93</v>
      </c>
      <c r="E177" s="454">
        <f t="shared" ref="E177:G177" si="154">SUM(E173:E176)/4</f>
        <v>0.7194312169</v>
      </c>
      <c r="F177" s="454">
        <f t="shared" si="154"/>
        <v>0.8974065807</v>
      </c>
      <c r="G177" s="454">
        <f t="shared" si="154"/>
        <v>0.734375</v>
      </c>
      <c r="H177" s="443">
        <f>SUM(H173:H176)</f>
        <v>93</v>
      </c>
      <c r="I177" s="455">
        <f>SUM(I173:I176)/4</f>
        <v>2.9375</v>
      </c>
      <c r="J177" s="443">
        <f t="shared" ref="J177:K177" si="155">SUM(J173:J176)</f>
        <v>311</v>
      </c>
      <c r="K177" s="443">
        <f t="shared" si="155"/>
        <v>255</v>
      </c>
      <c r="L177" s="454">
        <f>SUM(L173:L176)/4</f>
        <v>0.9002083333</v>
      </c>
      <c r="M177" s="443">
        <f>SUM(M173:M176)</f>
        <v>56</v>
      </c>
      <c r="N177" s="454">
        <f>SUM(N173:N176)/4</f>
        <v>0.09979166667</v>
      </c>
      <c r="O177" s="443">
        <f>COUNTA(O173:O176)</f>
        <v>4</v>
      </c>
      <c r="P177" s="443">
        <f>SUM(P173:P176)</f>
        <v>0</v>
      </c>
      <c r="Q177" s="260"/>
      <c r="R177" s="260"/>
      <c r="S177" s="260"/>
      <c r="T177" s="260"/>
      <c r="U177" s="260"/>
      <c r="V177" s="260"/>
      <c r="W177" s="260"/>
      <c r="X177" s="260"/>
      <c r="Y177" s="260"/>
      <c r="Z177" s="260"/>
    </row>
    <row r="178" ht="15.75" customHeight="1">
      <c r="A178" s="264"/>
      <c r="B178" s="264"/>
      <c r="C178" s="430"/>
      <c r="D178" s="264"/>
      <c r="E178" s="264"/>
      <c r="F178" s="264"/>
      <c r="G178" s="264"/>
      <c r="H178" s="264"/>
      <c r="I178" s="264"/>
      <c r="J178" s="264"/>
      <c r="K178" s="264"/>
      <c r="L178" s="264"/>
      <c r="M178" s="264"/>
      <c r="N178" s="264"/>
      <c r="O178" s="266"/>
      <c r="P178" s="266"/>
    </row>
    <row r="179" ht="15.75" customHeight="1">
      <c r="A179" s="264"/>
      <c r="B179" s="264"/>
      <c r="C179" s="430"/>
      <c r="D179" s="264"/>
      <c r="E179" s="264"/>
      <c r="F179" s="264"/>
      <c r="G179" s="264"/>
      <c r="H179" s="264"/>
      <c r="I179" s="264"/>
      <c r="J179" s="264"/>
      <c r="K179" s="264"/>
      <c r="L179" s="264"/>
      <c r="M179" s="264"/>
      <c r="N179" s="264"/>
      <c r="O179" s="266"/>
      <c r="P179" s="266"/>
    </row>
    <row r="180" ht="15.75" customHeight="1">
      <c r="A180" s="264"/>
      <c r="B180" s="264"/>
      <c r="C180" s="430"/>
      <c r="D180" s="264"/>
      <c r="E180" s="264"/>
      <c r="F180" s="264"/>
      <c r="G180" s="264"/>
      <c r="H180" s="264"/>
      <c r="I180" s="264"/>
      <c r="J180" s="264"/>
      <c r="K180" s="264"/>
      <c r="L180" s="264"/>
      <c r="M180" s="264"/>
      <c r="N180" s="264"/>
      <c r="O180" s="266"/>
      <c r="P180" s="266"/>
    </row>
    <row r="181" ht="15.75" customHeight="1">
      <c r="A181" s="264"/>
      <c r="B181" s="264"/>
      <c r="C181" s="430"/>
      <c r="D181" s="264"/>
      <c r="E181" s="264"/>
      <c r="F181" s="264"/>
      <c r="G181" s="264"/>
      <c r="H181" s="264"/>
      <c r="I181" s="264"/>
      <c r="J181" s="264"/>
      <c r="K181" s="264"/>
      <c r="L181" s="264"/>
      <c r="M181" s="264"/>
      <c r="N181" s="264"/>
      <c r="O181" s="266"/>
      <c r="P181" s="266"/>
    </row>
    <row r="182" ht="15.75" customHeight="1">
      <c r="A182" s="264"/>
      <c r="B182" s="264"/>
      <c r="C182" s="430"/>
      <c r="D182" s="264"/>
      <c r="E182" s="264"/>
      <c r="F182" s="264"/>
      <c r="G182" s="264"/>
      <c r="H182" s="264"/>
      <c r="I182" s="264"/>
      <c r="J182" s="264"/>
      <c r="K182" s="264"/>
      <c r="L182" s="264"/>
      <c r="M182" s="264"/>
      <c r="N182" s="264"/>
      <c r="O182" s="266"/>
      <c r="P182" s="266"/>
    </row>
    <row r="183" ht="15.75" customHeight="1">
      <c r="A183" s="264"/>
      <c r="B183" s="264"/>
      <c r="C183" s="430"/>
      <c r="D183" s="264"/>
      <c r="E183" s="264"/>
      <c r="F183" s="264"/>
      <c r="G183" s="264"/>
      <c r="H183" s="264"/>
      <c r="I183" s="264"/>
      <c r="J183" s="264"/>
      <c r="K183" s="264"/>
      <c r="L183" s="264"/>
      <c r="M183" s="264"/>
      <c r="N183" s="264"/>
      <c r="O183" s="266"/>
      <c r="P183" s="266"/>
    </row>
    <row r="184" ht="15.75" customHeight="1">
      <c r="A184" s="264"/>
      <c r="B184" s="264"/>
      <c r="C184" s="430"/>
      <c r="D184" s="264"/>
      <c r="E184" s="264"/>
      <c r="F184" s="264"/>
      <c r="G184" s="264"/>
      <c r="H184" s="264"/>
      <c r="I184" s="264"/>
      <c r="J184" s="264"/>
      <c r="K184" s="264"/>
      <c r="L184" s="264"/>
      <c r="M184" s="264"/>
      <c r="N184" s="264"/>
      <c r="O184" s="266"/>
      <c r="P184" s="266"/>
    </row>
    <row r="185" ht="15.75" customHeight="1">
      <c r="A185" s="264"/>
      <c r="B185" s="264"/>
      <c r="C185" s="430"/>
      <c r="D185" s="264"/>
      <c r="E185" s="264"/>
      <c r="F185" s="264"/>
      <c r="G185" s="264"/>
      <c r="H185" s="264"/>
      <c r="I185" s="264"/>
      <c r="J185" s="264"/>
      <c r="K185" s="264"/>
      <c r="L185" s="264"/>
      <c r="M185" s="264"/>
      <c r="N185" s="264"/>
      <c r="O185" s="266"/>
      <c r="P185" s="266"/>
    </row>
    <row r="186" ht="15.75" customHeight="1">
      <c r="A186" s="264"/>
      <c r="B186" s="264"/>
      <c r="C186" s="430"/>
      <c r="D186" s="264"/>
      <c r="E186" s="264"/>
      <c r="F186" s="264"/>
      <c r="G186" s="264"/>
      <c r="H186" s="264"/>
      <c r="I186" s="264"/>
      <c r="J186" s="264"/>
      <c r="K186" s="264"/>
      <c r="L186" s="264"/>
      <c r="M186" s="264"/>
      <c r="N186" s="264"/>
      <c r="O186" s="266"/>
      <c r="P186" s="266"/>
    </row>
    <row r="187" ht="15.75" customHeight="1">
      <c r="A187" s="264"/>
      <c r="B187" s="264"/>
      <c r="C187" s="430"/>
      <c r="D187" s="264"/>
      <c r="E187" s="264"/>
      <c r="F187" s="264"/>
      <c r="G187" s="264"/>
      <c r="H187" s="264"/>
      <c r="I187" s="264"/>
      <c r="J187" s="264"/>
      <c r="K187" s="264"/>
      <c r="L187" s="264"/>
      <c r="M187" s="264"/>
      <c r="N187" s="264"/>
      <c r="O187" s="266"/>
      <c r="P187" s="266"/>
    </row>
    <row r="188" ht="15.75" customHeight="1">
      <c r="A188" s="264"/>
      <c r="B188" s="264"/>
      <c r="C188" s="430"/>
      <c r="D188" s="264"/>
      <c r="E188" s="264"/>
      <c r="F188" s="264"/>
      <c r="G188" s="264"/>
      <c r="H188" s="264"/>
      <c r="I188" s="264"/>
      <c r="J188" s="264"/>
      <c r="K188" s="264"/>
      <c r="L188" s="264"/>
      <c r="M188" s="264"/>
      <c r="N188" s="264"/>
      <c r="O188" s="266"/>
      <c r="P188" s="266"/>
    </row>
    <row r="189" ht="15.75" customHeight="1">
      <c r="A189" s="264"/>
      <c r="B189" s="264"/>
      <c r="C189" s="430"/>
      <c r="D189" s="264"/>
      <c r="E189" s="264"/>
      <c r="F189" s="264"/>
      <c r="G189" s="264"/>
      <c r="H189" s="264"/>
      <c r="I189" s="264"/>
      <c r="J189" s="264"/>
      <c r="K189" s="264"/>
      <c r="L189" s="264"/>
      <c r="M189" s="264"/>
      <c r="N189" s="264"/>
      <c r="O189" s="266"/>
      <c r="P189" s="266"/>
    </row>
    <row r="190" ht="15.75" customHeight="1">
      <c r="A190" s="264"/>
      <c r="B190" s="264"/>
      <c r="C190" s="430"/>
      <c r="D190" s="264"/>
      <c r="E190" s="264"/>
      <c r="F190" s="264"/>
      <c r="G190" s="264"/>
      <c r="H190" s="264"/>
      <c r="I190" s="264"/>
      <c r="J190" s="264"/>
      <c r="K190" s="264"/>
      <c r="L190" s="264"/>
      <c r="M190" s="264"/>
      <c r="N190" s="264"/>
      <c r="O190" s="266"/>
      <c r="P190" s="266"/>
    </row>
    <row r="191" ht="15.75" customHeight="1">
      <c r="A191" s="264"/>
      <c r="B191" s="264"/>
      <c r="C191" s="430"/>
      <c r="D191" s="264"/>
      <c r="E191" s="264"/>
      <c r="F191" s="264"/>
      <c r="G191" s="264"/>
      <c r="H191" s="264"/>
      <c r="I191" s="264"/>
      <c r="J191" s="264"/>
      <c r="K191" s="264"/>
      <c r="L191" s="264"/>
      <c r="M191" s="264"/>
      <c r="N191" s="264"/>
      <c r="O191" s="266"/>
      <c r="P191" s="266"/>
    </row>
    <row r="192" ht="15.75" customHeight="1">
      <c r="A192" s="264"/>
      <c r="B192" s="264"/>
      <c r="C192" s="430"/>
      <c r="D192" s="264"/>
      <c r="E192" s="264"/>
      <c r="F192" s="264"/>
      <c r="G192" s="264"/>
      <c r="H192" s="264"/>
      <c r="I192" s="264"/>
      <c r="J192" s="264"/>
      <c r="K192" s="264"/>
      <c r="L192" s="264"/>
      <c r="M192" s="264"/>
      <c r="N192" s="264"/>
      <c r="O192" s="266"/>
      <c r="P192" s="266"/>
    </row>
    <row r="193" ht="15.75" customHeight="1">
      <c r="A193" s="264"/>
      <c r="B193" s="264"/>
      <c r="C193" s="430"/>
      <c r="D193" s="264"/>
      <c r="E193" s="264"/>
      <c r="F193" s="264"/>
      <c r="G193" s="264"/>
      <c r="H193" s="264"/>
      <c r="I193" s="264"/>
      <c r="J193" s="264"/>
      <c r="K193" s="264"/>
      <c r="L193" s="264"/>
      <c r="M193" s="264"/>
      <c r="N193" s="264"/>
      <c r="O193" s="266"/>
      <c r="P193" s="266"/>
    </row>
    <row r="194" ht="15.75" customHeight="1">
      <c r="A194" s="264"/>
      <c r="B194" s="264"/>
      <c r="C194" s="430"/>
      <c r="D194" s="264"/>
      <c r="E194" s="264"/>
      <c r="F194" s="264"/>
      <c r="G194" s="264"/>
      <c r="H194" s="264"/>
      <c r="I194" s="264"/>
      <c r="J194" s="264"/>
      <c r="K194" s="264"/>
      <c r="L194" s="264"/>
      <c r="M194" s="264"/>
      <c r="N194" s="264"/>
      <c r="O194" s="266"/>
      <c r="P194" s="266"/>
    </row>
    <row r="195" ht="15.75" customHeight="1">
      <c r="A195" s="264"/>
      <c r="B195" s="264"/>
      <c r="C195" s="430"/>
      <c r="D195" s="264"/>
      <c r="E195" s="264"/>
      <c r="F195" s="264"/>
      <c r="G195" s="264"/>
      <c r="H195" s="264"/>
      <c r="I195" s="264"/>
      <c r="J195" s="264"/>
      <c r="K195" s="264"/>
      <c r="L195" s="264"/>
      <c r="M195" s="264"/>
      <c r="N195" s="264"/>
      <c r="O195" s="266"/>
      <c r="P195" s="266"/>
    </row>
    <row r="196" ht="15.75" customHeight="1">
      <c r="A196" s="264"/>
      <c r="B196" s="264"/>
      <c r="C196" s="430"/>
      <c r="D196" s="264"/>
      <c r="E196" s="264"/>
      <c r="F196" s="264"/>
      <c r="G196" s="264"/>
      <c r="H196" s="264"/>
      <c r="I196" s="264"/>
      <c r="J196" s="264"/>
      <c r="K196" s="264"/>
      <c r="L196" s="264"/>
      <c r="M196" s="264"/>
      <c r="N196" s="264"/>
      <c r="O196" s="266"/>
      <c r="P196" s="266"/>
    </row>
    <row r="197" ht="15.75" customHeight="1">
      <c r="A197" s="264"/>
      <c r="B197" s="264"/>
      <c r="C197" s="430"/>
      <c r="D197" s="264"/>
      <c r="E197" s="264"/>
      <c r="F197" s="264"/>
      <c r="G197" s="264"/>
      <c r="H197" s="264"/>
      <c r="I197" s="264"/>
      <c r="J197" s="264"/>
      <c r="K197" s="264"/>
      <c r="L197" s="264"/>
      <c r="M197" s="264"/>
      <c r="N197" s="264"/>
      <c r="O197" s="266"/>
      <c r="P197" s="266"/>
    </row>
    <row r="198" ht="15.75" customHeight="1">
      <c r="A198" s="264"/>
      <c r="B198" s="264"/>
      <c r="C198" s="430"/>
      <c r="D198" s="264"/>
      <c r="E198" s="264"/>
      <c r="F198" s="264"/>
      <c r="G198" s="264"/>
      <c r="H198" s="264"/>
      <c r="I198" s="264"/>
      <c r="J198" s="264"/>
      <c r="K198" s="264"/>
      <c r="L198" s="264"/>
      <c r="M198" s="264"/>
      <c r="N198" s="264"/>
      <c r="O198" s="266"/>
      <c r="P198" s="266"/>
    </row>
    <row r="199" ht="15.75" customHeight="1">
      <c r="A199" s="264"/>
      <c r="B199" s="264"/>
      <c r="C199" s="430"/>
      <c r="D199" s="264"/>
      <c r="E199" s="264"/>
      <c r="F199" s="264"/>
      <c r="G199" s="264"/>
      <c r="H199" s="264"/>
      <c r="I199" s="264"/>
      <c r="J199" s="264"/>
      <c r="K199" s="264"/>
      <c r="L199" s="264"/>
      <c r="M199" s="264"/>
      <c r="N199" s="264"/>
      <c r="O199" s="266"/>
      <c r="P199" s="266"/>
    </row>
    <row r="200" ht="15.75" customHeight="1">
      <c r="A200" s="264"/>
      <c r="B200" s="264"/>
      <c r="C200" s="430"/>
      <c r="D200" s="264"/>
      <c r="E200" s="264"/>
      <c r="F200" s="264"/>
      <c r="G200" s="264"/>
      <c r="H200" s="264"/>
      <c r="I200" s="264"/>
      <c r="J200" s="264"/>
      <c r="K200" s="264"/>
      <c r="L200" s="264"/>
      <c r="M200" s="264"/>
      <c r="N200" s="264"/>
      <c r="O200" s="266"/>
      <c r="P200" s="266"/>
    </row>
    <row r="201" ht="15.75" customHeight="1">
      <c r="A201" s="264"/>
      <c r="B201" s="264"/>
      <c r="C201" s="430"/>
      <c r="D201" s="264"/>
      <c r="E201" s="264"/>
      <c r="F201" s="264"/>
      <c r="G201" s="264"/>
      <c r="H201" s="264"/>
      <c r="I201" s="264"/>
      <c r="J201" s="264"/>
      <c r="K201" s="264"/>
      <c r="L201" s="264"/>
      <c r="M201" s="264"/>
      <c r="N201" s="264"/>
      <c r="O201" s="266"/>
      <c r="P201" s="266"/>
    </row>
    <row r="202" ht="15.75" customHeight="1">
      <c r="A202" s="264"/>
      <c r="B202" s="264"/>
      <c r="C202" s="430"/>
      <c r="D202" s="264"/>
      <c r="E202" s="264"/>
      <c r="F202" s="264"/>
      <c r="G202" s="264"/>
      <c r="H202" s="264"/>
      <c r="I202" s="264"/>
      <c r="J202" s="264"/>
      <c r="K202" s="264"/>
      <c r="L202" s="264"/>
      <c r="M202" s="264"/>
      <c r="N202" s="264"/>
      <c r="O202" s="266"/>
      <c r="P202" s="266"/>
    </row>
    <row r="203" ht="15.75" customHeight="1">
      <c r="A203" s="264"/>
      <c r="B203" s="264"/>
      <c r="C203" s="430"/>
      <c r="D203" s="264"/>
      <c r="E203" s="264"/>
      <c r="F203" s="264"/>
      <c r="G203" s="264"/>
      <c r="H203" s="264"/>
      <c r="I203" s="264"/>
      <c r="J203" s="264"/>
      <c r="K203" s="264"/>
      <c r="L203" s="264"/>
      <c r="M203" s="264"/>
      <c r="N203" s="264"/>
      <c r="O203" s="266"/>
      <c r="P203" s="266"/>
    </row>
    <row r="204" ht="15.75" customHeight="1">
      <c r="A204" s="264"/>
      <c r="B204" s="264"/>
      <c r="C204" s="430"/>
      <c r="D204" s="264"/>
      <c r="E204" s="264"/>
      <c r="F204" s="264"/>
      <c r="G204" s="264"/>
      <c r="H204" s="264"/>
      <c r="I204" s="264"/>
      <c r="J204" s="264"/>
      <c r="K204" s="264"/>
      <c r="L204" s="264"/>
      <c r="M204" s="264"/>
      <c r="N204" s="264"/>
      <c r="O204" s="266"/>
      <c r="P204" s="266"/>
    </row>
    <row r="205" ht="15.75" customHeight="1">
      <c r="A205" s="264"/>
      <c r="B205" s="264"/>
      <c r="C205" s="430"/>
      <c r="D205" s="264"/>
      <c r="E205" s="264"/>
      <c r="F205" s="264"/>
      <c r="G205" s="264"/>
      <c r="H205" s="264"/>
      <c r="I205" s="264"/>
      <c r="J205" s="264"/>
      <c r="K205" s="264"/>
      <c r="L205" s="264"/>
      <c r="M205" s="264"/>
      <c r="N205" s="264"/>
      <c r="O205" s="266"/>
      <c r="P205" s="266"/>
    </row>
    <row r="206" ht="15.75" customHeight="1">
      <c r="A206" s="264"/>
      <c r="B206" s="264"/>
      <c r="C206" s="430"/>
      <c r="D206" s="264"/>
      <c r="E206" s="264"/>
      <c r="F206" s="264"/>
      <c r="G206" s="264"/>
      <c r="H206" s="264"/>
      <c r="I206" s="264"/>
      <c r="J206" s="264"/>
      <c r="K206" s="264"/>
      <c r="L206" s="264"/>
      <c r="M206" s="264"/>
      <c r="N206" s="264"/>
      <c r="O206" s="266"/>
      <c r="P206" s="266"/>
    </row>
    <row r="207" ht="15.75" customHeight="1">
      <c r="A207" s="264"/>
      <c r="B207" s="264"/>
      <c r="C207" s="430"/>
      <c r="D207" s="264"/>
      <c r="E207" s="264"/>
      <c r="F207" s="264"/>
      <c r="G207" s="264"/>
      <c r="H207" s="264"/>
      <c r="I207" s="264"/>
      <c r="J207" s="264"/>
      <c r="K207" s="264"/>
      <c r="L207" s="264"/>
      <c r="M207" s="264"/>
      <c r="N207" s="264"/>
      <c r="O207" s="266"/>
      <c r="P207" s="266"/>
    </row>
    <row r="208" ht="15.75" customHeight="1">
      <c r="A208" s="264"/>
      <c r="B208" s="264"/>
      <c r="C208" s="430"/>
      <c r="D208" s="264"/>
      <c r="E208" s="264"/>
      <c r="F208" s="264"/>
      <c r="G208" s="264"/>
      <c r="H208" s="264"/>
      <c r="I208" s="264"/>
      <c r="J208" s="264"/>
      <c r="K208" s="264"/>
      <c r="L208" s="264"/>
      <c r="M208" s="264"/>
      <c r="N208" s="264"/>
      <c r="O208" s="266"/>
      <c r="P208" s="266"/>
    </row>
    <row r="209" ht="15.75" customHeight="1">
      <c r="A209" s="264"/>
      <c r="B209" s="264"/>
      <c r="C209" s="430"/>
      <c r="D209" s="264"/>
      <c r="E209" s="264"/>
      <c r="F209" s="264"/>
      <c r="G209" s="264"/>
      <c r="H209" s="264"/>
      <c r="I209" s="264"/>
      <c r="J209" s="264"/>
      <c r="K209" s="264"/>
      <c r="L209" s="264"/>
      <c r="M209" s="264"/>
      <c r="N209" s="264"/>
      <c r="O209" s="266"/>
      <c r="P209" s="266"/>
    </row>
    <row r="210" ht="15.75" customHeight="1">
      <c r="A210" s="264"/>
      <c r="B210" s="264"/>
      <c r="C210" s="430"/>
      <c r="D210" s="264"/>
      <c r="E210" s="264"/>
      <c r="F210" s="264"/>
      <c r="G210" s="264"/>
      <c r="H210" s="264"/>
      <c r="I210" s="264"/>
      <c r="J210" s="264"/>
      <c r="K210" s="264"/>
      <c r="L210" s="264"/>
      <c r="M210" s="264"/>
      <c r="N210" s="264"/>
      <c r="O210" s="266"/>
      <c r="P210" s="266"/>
    </row>
    <row r="211" ht="15.75" customHeight="1">
      <c r="A211" s="264"/>
      <c r="B211" s="264"/>
      <c r="C211" s="430"/>
      <c r="D211" s="264"/>
      <c r="E211" s="264"/>
      <c r="F211" s="264"/>
      <c r="G211" s="264"/>
      <c r="H211" s="264"/>
      <c r="I211" s="264"/>
      <c r="J211" s="264"/>
      <c r="K211" s="264"/>
      <c r="L211" s="264"/>
      <c r="M211" s="264"/>
      <c r="N211" s="264"/>
      <c r="O211" s="266"/>
      <c r="P211" s="266"/>
    </row>
    <row r="212" ht="15.75" customHeight="1">
      <c r="A212" s="264"/>
      <c r="B212" s="264"/>
      <c r="C212" s="430"/>
      <c r="D212" s="264"/>
      <c r="E212" s="264"/>
      <c r="F212" s="264"/>
      <c r="G212" s="264"/>
      <c r="H212" s="264"/>
      <c r="I212" s="264"/>
      <c r="J212" s="264"/>
      <c r="K212" s="264"/>
      <c r="L212" s="264"/>
      <c r="M212" s="264"/>
      <c r="N212" s="264"/>
      <c r="O212" s="266"/>
      <c r="P212" s="266"/>
    </row>
    <row r="213" ht="15.75" customHeight="1">
      <c r="A213" s="264"/>
      <c r="B213" s="264"/>
      <c r="C213" s="430"/>
      <c r="D213" s="264"/>
      <c r="E213" s="264"/>
      <c r="F213" s="264"/>
      <c r="G213" s="264"/>
      <c r="H213" s="264"/>
      <c r="I213" s="264"/>
      <c r="J213" s="264"/>
      <c r="K213" s="264"/>
      <c r="L213" s="264"/>
      <c r="M213" s="264"/>
      <c r="N213" s="264"/>
      <c r="O213" s="266"/>
      <c r="P213" s="266"/>
    </row>
    <row r="214" ht="15.75" customHeight="1">
      <c r="A214" s="264"/>
      <c r="B214" s="264"/>
      <c r="C214" s="430"/>
      <c r="D214" s="264"/>
      <c r="E214" s="264"/>
      <c r="F214" s="264"/>
      <c r="G214" s="264"/>
      <c r="H214" s="264"/>
      <c r="I214" s="264"/>
      <c r="J214" s="264"/>
      <c r="K214" s="264"/>
      <c r="L214" s="264"/>
      <c r="M214" s="264"/>
      <c r="N214" s="264"/>
      <c r="O214" s="266"/>
      <c r="P214" s="266"/>
    </row>
    <row r="215" ht="15.75" customHeight="1">
      <c r="A215" s="264"/>
      <c r="B215" s="264"/>
      <c r="C215" s="430"/>
      <c r="D215" s="264"/>
      <c r="E215" s="264"/>
      <c r="F215" s="264"/>
      <c r="G215" s="264"/>
      <c r="H215" s="264"/>
      <c r="I215" s="264"/>
      <c r="J215" s="264"/>
      <c r="K215" s="264"/>
      <c r="L215" s="264"/>
      <c r="M215" s="264"/>
      <c r="N215" s="264"/>
      <c r="O215" s="266"/>
      <c r="P215" s="266"/>
    </row>
    <row r="216" ht="15.75" customHeight="1">
      <c r="A216" s="264"/>
      <c r="B216" s="264"/>
      <c r="C216" s="430"/>
      <c r="D216" s="264"/>
      <c r="E216" s="264"/>
      <c r="F216" s="264"/>
      <c r="G216" s="264"/>
      <c r="H216" s="264"/>
      <c r="I216" s="264"/>
      <c r="J216" s="264"/>
      <c r="K216" s="264"/>
      <c r="L216" s="264"/>
      <c r="M216" s="264"/>
      <c r="N216" s="264"/>
      <c r="O216" s="266"/>
      <c r="P216" s="266"/>
    </row>
    <row r="217" ht="15.75" customHeight="1">
      <c r="A217" s="264"/>
      <c r="B217" s="264"/>
      <c r="C217" s="430"/>
      <c r="D217" s="264"/>
      <c r="E217" s="264"/>
      <c r="F217" s="264"/>
      <c r="G217" s="264"/>
      <c r="H217" s="264"/>
      <c r="I217" s="264"/>
      <c r="J217" s="264"/>
      <c r="K217" s="264"/>
      <c r="L217" s="264"/>
      <c r="M217" s="264"/>
      <c r="N217" s="264"/>
      <c r="O217" s="266"/>
      <c r="P217" s="266"/>
    </row>
    <row r="218" ht="15.75" customHeight="1">
      <c r="A218" s="264"/>
      <c r="B218" s="264"/>
      <c r="C218" s="430"/>
      <c r="D218" s="264"/>
      <c r="E218" s="264"/>
      <c r="F218" s="264"/>
      <c r="G218" s="264"/>
      <c r="H218" s="264"/>
      <c r="I218" s="264"/>
      <c r="J218" s="264"/>
      <c r="K218" s="264"/>
      <c r="L218" s="264"/>
      <c r="M218" s="264"/>
      <c r="N218" s="264"/>
      <c r="O218" s="266"/>
      <c r="P218" s="266"/>
    </row>
    <row r="219" ht="15.75" customHeight="1">
      <c r="A219" s="264"/>
      <c r="B219" s="264"/>
      <c r="C219" s="430"/>
      <c r="D219" s="264"/>
      <c r="E219" s="264"/>
      <c r="F219" s="264"/>
      <c r="G219" s="264"/>
      <c r="H219" s="264"/>
      <c r="I219" s="264"/>
      <c r="J219" s="264"/>
      <c r="K219" s="264"/>
      <c r="L219" s="264"/>
      <c r="M219" s="264"/>
      <c r="N219" s="264"/>
      <c r="O219" s="266"/>
      <c r="P219" s="266"/>
    </row>
    <row r="220" ht="15.75" customHeight="1">
      <c r="A220" s="264"/>
      <c r="B220" s="264"/>
      <c r="C220" s="430"/>
      <c r="D220" s="264"/>
      <c r="E220" s="264"/>
      <c r="F220" s="264"/>
      <c r="G220" s="264"/>
      <c r="H220" s="264"/>
      <c r="I220" s="264"/>
      <c r="J220" s="264"/>
      <c r="K220" s="264"/>
      <c r="L220" s="264"/>
      <c r="M220" s="264"/>
      <c r="N220" s="264"/>
      <c r="O220" s="266"/>
      <c r="P220" s="266"/>
    </row>
    <row r="221" ht="15.75" customHeight="1">
      <c r="A221" s="264"/>
      <c r="B221" s="264"/>
      <c r="C221" s="430"/>
      <c r="D221" s="264"/>
      <c r="E221" s="264"/>
      <c r="F221" s="264"/>
      <c r="G221" s="264"/>
      <c r="H221" s="264"/>
      <c r="I221" s="264"/>
      <c r="J221" s="264"/>
      <c r="K221" s="264"/>
      <c r="L221" s="264"/>
      <c r="M221" s="264"/>
      <c r="N221" s="264"/>
      <c r="O221" s="266"/>
      <c r="P221" s="266"/>
    </row>
    <row r="222" ht="15.75" customHeight="1">
      <c r="A222" s="264"/>
      <c r="B222" s="264"/>
      <c r="C222" s="430"/>
      <c r="D222" s="264"/>
      <c r="E222" s="264"/>
      <c r="F222" s="264"/>
      <c r="G222" s="264"/>
      <c r="H222" s="264"/>
      <c r="I222" s="264"/>
      <c r="J222" s="264"/>
      <c r="K222" s="264"/>
      <c r="L222" s="264"/>
      <c r="M222" s="264"/>
      <c r="N222" s="264"/>
      <c r="O222" s="266"/>
      <c r="P222" s="266"/>
    </row>
    <row r="223" ht="15.75" customHeight="1">
      <c r="A223" s="264"/>
      <c r="B223" s="264"/>
      <c r="C223" s="430"/>
      <c r="D223" s="264"/>
      <c r="E223" s="264"/>
      <c r="F223" s="264"/>
      <c r="G223" s="264"/>
      <c r="H223" s="264"/>
      <c r="I223" s="264"/>
      <c r="J223" s="264"/>
      <c r="K223" s="264"/>
      <c r="L223" s="264"/>
      <c r="M223" s="264"/>
      <c r="N223" s="264"/>
      <c r="O223" s="266"/>
      <c r="P223" s="266"/>
    </row>
    <row r="224" ht="15.75" customHeight="1">
      <c r="A224" s="264"/>
      <c r="B224" s="264"/>
      <c r="C224" s="430"/>
      <c r="D224" s="264"/>
      <c r="E224" s="264"/>
      <c r="F224" s="264"/>
      <c r="G224" s="264"/>
      <c r="H224" s="264"/>
      <c r="I224" s="264"/>
      <c r="J224" s="264"/>
      <c r="K224" s="264"/>
      <c r="L224" s="264"/>
      <c r="M224" s="264"/>
      <c r="N224" s="264"/>
      <c r="O224" s="266"/>
      <c r="P224" s="266"/>
    </row>
    <row r="225" ht="15.75" customHeight="1">
      <c r="A225" s="264"/>
      <c r="B225" s="264"/>
      <c r="C225" s="430"/>
      <c r="D225" s="264"/>
      <c r="E225" s="264"/>
      <c r="F225" s="264"/>
      <c r="G225" s="264"/>
      <c r="H225" s="264"/>
      <c r="I225" s="264"/>
      <c r="J225" s="264"/>
      <c r="K225" s="264"/>
      <c r="L225" s="264"/>
      <c r="M225" s="264"/>
      <c r="N225" s="264"/>
      <c r="O225" s="266"/>
      <c r="P225" s="266"/>
    </row>
    <row r="226" ht="15.75" customHeight="1">
      <c r="A226" s="264"/>
      <c r="B226" s="264"/>
      <c r="C226" s="430"/>
      <c r="D226" s="264"/>
      <c r="E226" s="264"/>
      <c r="F226" s="264"/>
      <c r="G226" s="264"/>
      <c r="H226" s="264"/>
      <c r="I226" s="264"/>
      <c r="J226" s="264"/>
      <c r="K226" s="264"/>
      <c r="L226" s="264"/>
      <c r="M226" s="264"/>
      <c r="N226" s="264"/>
      <c r="O226" s="266"/>
      <c r="P226" s="266"/>
    </row>
    <row r="227" ht="15.75" customHeight="1">
      <c r="A227" s="264"/>
      <c r="B227" s="264"/>
      <c r="C227" s="430"/>
      <c r="D227" s="264"/>
      <c r="E227" s="264"/>
      <c r="F227" s="264"/>
      <c r="G227" s="264"/>
      <c r="H227" s="264"/>
      <c r="I227" s="264"/>
      <c r="J227" s="264"/>
      <c r="K227" s="264"/>
      <c r="L227" s="264"/>
      <c r="M227" s="264"/>
      <c r="N227" s="264"/>
      <c r="O227" s="266"/>
      <c r="P227" s="266"/>
    </row>
    <row r="228" ht="15.75" customHeight="1">
      <c r="A228" s="264"/>
      <c r="B228" s="264"/>
      <c r="C228" s="430"/>
      <c r="D228" s="264"/>
      <c r="E228" s="264"/>
      <c r="F228" s="264"/>
      <c r="G228" s="264"/>
      <c r="H228" s="264"/>
      <c r="I228" s="264"/>
      <c r="J228" s="264"/>
      <c r="K228" s="264"/>
      <c r="L228" s="264"/>
      <c r="M228" s="264"/>
      <c r="N228" s="264"/>
      <c r="O228" s="266"/>
      <c r="P228" s="266"/>
    </row>
    <row r="229" ht="15.75" customHeight="1">
      <c r="A229" s="264"/>
      <c r="B229" s="264"/>
      <c r="C229" s="430"/>
      <c r="D229" s="264"/>
      <c r="E229" s="264"/>
      <c r="F229" s="264"/>
      <c r="G229" s="264"/>
      <c r="H229" s="264"/>
      <c r="I229" s="264"/>
      <c r="J229" s="264"/>
      <c r="K229" s="264"/>
      <c r="L229" s="264"/>
      <c r="M229" s="264"/>
      <c r="N229" s="264"/>
      <c r="O229" s="266"/>
      <c r="P229" s="266"/>
    </row>
    <row r="230" ht="15.75" customHeight="1">
      <c r="A230" s="264"/>
      <c r="B230" s="264"/>
      <c r="C230" s="430"/>
      <c r="D230" s="264"/>
      <c r="E230" s="264"/>
      <c r="F230" s="264"/>
      <c r="G230" s="264"/>
      <c r="H230" s="264"/>
      <c r="I230" s="264"/>
      <c r="J230" s="264"/>
      <c r="K230" s="264"/>
      <c r="L230" s="264"/>
      <c r="M230" s="264"/>
      <c r="N230" s="264"/>
      <c r="O230" s="266"/>
      <c r="P230" s="266"/>
    </row>
    <row r="231" ht="15.75" customHeight="1">
      <c r="A231" s="264"/>
      <c r="B231" s="264"/>
      <c r="C231" s="430"/>
      <c r="D231" s="264"/>
      <c r="E231" s="264"/>
      <c r="F231" s="264"/>
      <c r="G231" s="264"/>
      <c r="H231" s="264"/>
      <c r="I231" s="264"/>
      <c r="J231" s="264"/>
      <c r="K231" s="264"/>
      <c r="L231" s="264"/>
      <c r="M231" s="264"/>
      <c r="N231" s="264"/>
      <c r="O231" s="266"/>
      <c r="P231" s="266"/>
    </row>
    <row r="232" ht="15.75" customHeight="1">
      <c r="A232" s="264"/>
      <c r="B232" s="264"/>
      <c r="C232" s="430"/>
      <c r="D232" s="264"/>
      <c r="E232" s="264"/>
      <c r="F232" s="264"/>
      <c r="G232" s="264"/>
      <c r="H232" s="264"/>
      <c r="I232" s="264"/>
      <c r="J232" s="264"/>
      <c r="K232" s="264"/>
      <c r="L232" s="264"/>
      <c r="M232" s="264"/>
      <c r="N232" s="264"/>
      <c r="O232" s="266"/>
      <c r="P232" s="266"/>
    </row>
    <row r="233" ht="15.75" customHeight="1">
      <c r="A233" s="264"/>
      <c r="B233" s="264"/>
      <c r="C233" s="430"/>
      <c r="D233" s="264"/>
      <c r="E233" s="264"/>
      <c r="F233" s="264"/>
      <c r="G233" s="264"/>
      <c r="H233" s="264"/>
      <c r="I233" s="264"/>
      <c r="J233" s="264"/>
      <c r="K233" s="264"/>
      <c r="L233" s="264"/>
      <c r="M233" s="264"/>
      <c r="N233" s="264"/>
      <c r="O233" s="266"/>
      <c r="P233" s="266"/>
    </row>
    <row r="234" ht="15.75" customHeight="1">
      <c r="A234" s="264"/>
      <c r="B234" s="264"/>
      <c r="C234" s="430"/>
      <c r="D234" s="264"/>
      <c r="E234" s="264"/>
      <c r="F234" s="264"/>
      <c r="G234" s="264"/>
      <c r="H234" s="264"/>
      <c r="I234" s="264"/>
      <c r="J234" s="264"/>
      <c r="K234" s="264"/>
      <c r="L234" s="264"/>
      <c r="M234" s="264"/>
      <c r="N234" s="264"/>
      <c r="O234" s="266"/>
      <c r="P234" s="266"/>
    </row>
    <row r="235" ht="15.75" customHeight="1">
      <c r="A235" s="264"/>
      <c r="B235" s="264"/>
      <c r="C235" s="430"/>
      <c r="D235" s="264"/>
      <c r="E235" s="264"/>
      <c r="F235" s="264"/>
      <c r="G235" s="264"/>
      <c r="H235" s="264"/>
      <c r="I235" s="264"/>
      <c r="J235" s="264"/>
      <c r="K235" s="264"/>
      <c r="L235" s="264"/>
      <c r="M235" s="264"/>
      <c r="N235" s="264"/>
      <c r="O235" s="266"/>
      <c r="P235" s="266"/>
    </row>
    <row r="236" ht="15.75" customHeight="1">
      <c r="A236" s="264"/>
      <c r="B236" s="264"/>
      <c r="C236" s="430"/>
      <c r="D236" s="264"/>
      <c r="E236" s="264"/>
      <c r="F236" s="264"/>
      <c r="G236" s="264"/>
      <c r="H236" s="264"/>
      <c r="I236" s="264"/>
      <c r="J236" s="264"/>
      <c r="K236" s="264"/>
      <c r="L236" s="264"/>
      <c r="M236" s="264"/>
      <c r="N236" s="264"/>
      <c r="O236" s="266"/>
      <c r="P236" s="266"/>
    </row>
    <row r="237" ht="15.75" customHeight="1">
      <c r="A237" s="264"/>
      <c r="B237" s="264"/>
      <c r="C237" s="430"/>
      <c r="D237" s="264"/>
      <c r="E237" s="264"/>
      <c r="F237" s="264"/>
      <c r="G237" s="264"/>
      <c r="H237" s="264"/>
      <c r="I237" s="264"/>
      <c r="J237" s="264"/>
      <c r="K237" s="264"/>
      <c r="L237" s="264"/>
      <c r="M237" s="264"/>
      <c r="N237" s="264"/>
      <c r="O237" s="266"/>
      <c r="P237" s="266"/>
    </row>
    <row r="238" ht="15.75" customHeight="1">
      <c r="A238" s="264"/>
      <c r="B238" s="264"/>
      <c r="C238" s="430"/>
      <c r="D238" s="264"/>
      <c r="E238" s="264"/>
      <c r="F238" s="264"/>
      <c r="G238" s="264"/>
      <c r="H238" s="264"/>
      <c r="I238" s="264"/>
      <c r="J238" s="264"/>
      <c r="K238" s="264"/>
      <c r="L238" s="264"/>
      <c r="M238" s="264"/>
      <c r="N238" s="264"/>
      <c r="O238" s="266"/>
      <c r="P238" s="266"/>
    </row>
    <row r="239" ht="15.75" customHeight="1">
      <c r="A239" s="264"/>
      <c r="B239" s="264"/>
      <c r="C239" s="430"/>
      <c r="D239" s="264"/>
      <c r="E239" s="264"/>
      <c r="F239" s="264"/>
      <c r="G239" s="264"/>
      <c r="H239" s="264"/>
      <c r="I239" s="264"/>
      <c r="J239" s="264"/>
      <c r="K239" s="264"/>
      <c r="L239" s="264"/>
      <c r="M239" s="264"/>
      <c r="N239" s="264"/>
      <c r="O239" s="266"/>
      <c r="P239" s="266"/>
    </row>
    <row r="240" ht="15.75" customHeight="1">
      <c r="A240" s="264"/>
      <c r="B240" s="264"/>
      <c r="C240" s="430"/>
      <c r="D240" s="264"/>
      <c r="E240" s="264"/>
      <c r="F240" s="264"/>
      <c r="G240" s="264"/>
      <c r="H240" s="264"/>
      <c r="I240" s="264"/>
      <c r="J240" s="264"/>
      <c r="K240" s="264"/>
      <c r="L240" s="264"/>
      <c r="M240" s="264"/>
      <c r="N240" s="264"/>
      <c r="O240" s="266"/>
      <c r="P240" s="266"/>
    </row>
    <row r="241" ht="15.75" customHeight="1">
      <c r="A241" s="264"/>
      <c r="B241" s="264"/>
      <c r="C241" s="430"/>
      <c r="D241" s="264"/>
      <c r="E241" s="264"/>
      <c r="F241" s="264"/>
      <c r="G241" s="264"/>
      <c r="H241" s="264"/>
      <c r="I241" s="264"/>
      <c r="J241" s="264"/>
      <c r="K241" s="264"/>
      <c r="L241" s="264"/>
      <c r="M241" s="264"/>
      <c r="N241" s="264"/>
      <c r="O241" s="266"/>
      <c r="P241" s="266"/>
    </row>
    <row r="242" ht="15.75" customHeight="1">
      <c r="A242" s="264"/>
      <c r="B242" s="264"/>
      <c r="C242" s="430"/>
      <c r="D242" s="264"/>
      <c r="E242" s="264"/>
      <c r="F242" s="264"/>
      <c r="G242" s="264"/>
      <c r="H242" s="264"/>
      <c r="I242" s="264"/>
      <c r="J242" s="264"/>
      <c r="K242" s="264"/>
      <c r="L242" s="264"/>
      <c r="M242" s="264"/>
      <c r="N242" s="264"/>
      <c r="O242" s="266"/>
      <c r="P242" s="266"/>
    </row>
    <row r="243" ht="15.75" customHeight="1">
      <c r="A243" s="264"/>
      <c r="B243" s="264"/>
      <c r="C243" s="430"/>
      <c r="D243" s="264"/>
      <c r="E243" s="264"/>
      <c r="F243" s="264"/>
      <c r="G243" s="264"/>
      <c r="H243" s="264"/>
      <c r="I243" s="264"/>
      <c r="J243" s="264"/>
      <c r="K243" s="264"/>
      <c r="L243" s="264"/>
      <c r="M243" s="264"/>
      <c r="N243" s="264"/>
      <c r="O243" s="266"/>
      <c r="P243" s="266"/>
    </row>
    <row r="244" ht="15.75" customHeight="1">
      <c r="A244" s="264"/>
      <c r="B244" s="264"/>
      <c r="C244" s="430"/>
      <c r="D244" s="264"/>
      <c r="E244" s="264"/>
      <c r="F244" s="264"/>
      <c r="G244" s="264"/>
      <c r="H244" s="264"/>
      <c r="I244" s="264"/>
      <c r="J244" s="264"/>
      <c r="K244" s="264"/>
      <c r="L244" s="264"/>
      <c r="M244" s="264"/>
      <c r="N244" s="264"/>
      <c r="O244" s="266"/>
      <c r="P244" s="266"/>
    </row>
    <row r="245" ht="15.75" customHeight="1">
      <c r="A245" s="264"/>
      <c r="B245" s="264"/>
      <c r="C245" s="430"/>
      <c r="D245" s="264"/>
      <c r="E245" s="264"/>
      <c r="F245" s="264"/>
      <c r="G245" s="264"/>
      <c r="H245" s="264"/>
      <c r="I245" s="264"/>
      <c r="J245" s="264"/>
      <c r="K245" s="264"/>
      <c r="L245" s="264"/>
      <c r="M245" s="264"/>
      <c r="N245" s="264"/>
      <c r="O245" s="266"/>
      <c r="P245" s="266"/>
    </row>
    <row r="246" ht="15.75" customHeight="1">
      <c r="A246" s="264"/>
      <c r="B246" s="264"/>
      <c r="C246" s="430"/>
      <c r="D246" s="264"/>
      <c r="E246" s="264"/>
      <c r="F246" s="264"/>
      <c r="G246" s="264"/>
      <c r="H246" s="264"/>
      <c r="I246" s="264"/>
      <c r="J246" s="264"/>
      <c r="K246" s="264"/>
      <c r="L246" s="264"/>
      <c r="M246" s="264"/>
      <c r="N246" s="264"/>
      <c r="O246" s="266"/>
      <c r="P246" s="266"/>
    </row>
    <row r="247" ht="15.75" customHeight="1">
      <c r="A247" s="264"/>
      <c r="B247" s="264"/>
      <c r="C247" s="430"/>
      <c r="D247" s="264"/>
      <c r="E247" s="264"/>
      <c r="F247" s="264"/>
      <c r="G247" s="264"/>
      <c r="H247" s="264"/>
      <c r="I247" s="264"/>
      <c r="J247" s="264"/>
      <c r="K247" s="264"/>
      <c r="L247" s="264"/>
      <c r="M247" s="264"/>
      <c r="N247" s="264"/>
      <c r="O247" s="266"/>
      <c r="P247" s="266"/>
    </row>
    <row r="248" ht="15.75" customHeight="1">
      <c r="A248" s="264"/>
      <c r="B248" s="264"/>
      <c r="C248" s="430"/>
      <c r="D248" s="264"/>
      <c r="E248" s="264"/>
      <c r="F248" s="264"/>
      <c r="G248" s="264"/>
      <c r="H248" s="264"/>
      <c r="I248" s="264"/>
      <c r="J248" s="264"/>
      <c r="K248" s="264"/>
      <c r="L248" s="264"/>
      <c r="M248" s="264"/>
      <c r="N248" s="264"/>
      <c r="O248" s="266"/>
      <c r="P248" s="266"/>
    </row>
    <row r="249" ht="15.75" customHeight="1">
      <c r="A249" s="264"/>
      <c r="B249" s="264"/>
      <c r="C249" s="430"/>
      <c r="D249" s="264"/>
      <c r="E249" s="264"/>
      <c r="F249" s="264"/>
      <c r="G249" s="264"/>
      <c r="H249" s="264"/>
      <c r="I249" s="264"/>
      <c r="J249" s="264"/>
      <c r="K249" s="264"/>
      <c r="L249" s="264"/>
      <c r="M249" s="264"/>
      <c r="N249" s="264"/>
      <c r="O249" s="266"/>
      <c r="P249" s="266"/>
    </row>
    <row r="250" ht="15.75" customHeight="1">
      <c r="A250" s="264"/>
      <c r="B250" s="264"/>
      <c r="C250" s="430"/>
      <c r="D250" s="264"/>
      <c r="E250" s="264"/>
      <c r="F250" s="264"/>
      <c r="G250" s="264"/>
      <c r="H250" s="264"/>
      <c r="I250" s="264"/>
      <c r="J250" s="264"/>
      <c r="K250" s="264"/>
      <c r="L250" s="264"/>
      <c r="M250" s="264"/>
      <c r="N250" s="264"/>
      <c r="O250" s="266"/>
      <c r="P250" s="266"/>
    </row>
    <row r="251" ht="15.75" customHeight="1">
      <c r="A251" s="264"/>
      <c r="B251" s="264"/>
      <c r="C251" s="430"/>
      <c r="D251" s="264"/>
      <c r="E251" s="264"/>
      <c r="F251" s="264"/>
      <c r="G251" s="264"/>
      <c r="H251" s="264"/>
      <c r="I251" s="264"/>
      <c r="J251" s="264"/>
      <c r="K251" s="264"/>
      <c r="L251" s="264"/>
      <c r="M251" s="264"/>
      <c r="N251" s="264"/>
      <c r="O251" s="266"/>
      <c r="P251" s="266"/>
    </row>
    <row r="252" ht="15.75" customHeight="1">
      <c r="A252" s="264"/>
      <c r="B252" s="264"/>
      <c r="C252" s="430"/>
      <c r="D252" s="264"/>
      <c r="E252" s="264"/>
      <c r="F252" s="264"/>
      <c r="G252" s="264"/>
      <c r="H252" s="264"/>
      <c r="I252" s="264"/>
      <c r="J252" s="264"/>
      <c r="K252" s="264"/>
      <c r="L252" s="264"/>
      <c r="M252" s="264"/>
      <c r="N252" s="264"/>
      <c r="O252" s="266"/>
      <c r="P252" s="266"/>
    </row>
    <row r="253" ht="15.75" customHeight="1">
      <c r="A253" s="264"/>
      <c r="B253" s="264"/>
      <c r="C253" s="430"/>
      <c r="D253" s="264"/>
      <c r="E253" s="264"/>
      <c r="F253" s="264"/>
      <c r="G253" s="264"/>
      <c r="H253" s="264"/>
      <c r="I253" s="264"/>
      <c r="J253" s="264"/>
      <c r="K253" s="264"/>
      <c r="L253" s="264"/>
      <c r="M253" s="264"/>
      <c r="N253" s="264"/>
      <c r="O253" s="266"/>
      <c r="P253" s="266"/>
    </row>
    <row r="254" ht="15.75" customHeight="1">
      <c r="A254" s="264"/>
      <c r="B254" s="264"/>
      <c r="C254" s="430"/>
      <c r="D254" s="264"/>
      <c r="E254" s="264"/>
      <c r="F254" s="264"/>
      <c r="G254" s="264"/>
      <c r="H254" s="264"/>
      <c r="I254" s="264"/>
      <c r="J254" s="264"/>
      <c r="K254" s="264"/>
      <c r="L254" s="264"/>
      <c r="M254" s="264"/>
      <c r="N254" s="264"/>
      <c r="O254" s="266"/>
      <c r="P254" s="266"/>
    </row>
    <row r="255" ht="15.75" customHeight="1">
      <c r="A255" s="264"/>
      <c r="B255" s="264"/>
      <c r="C255" s="430"/>
      <c r="D255" s="264"/>
      <c r="E255" s="264"/>
      <c r="F255" s="264"/>
      <c r="G255" s="264"/>
      <c r="H255" s="264"/>
      <c r="I255" s="264"/>
      <c r="J255" s="264"/>
      <c r="K255" s="264"/>
      <c r="L255" s="264"/>
      <c r="M255" s="264"/>
      <c r="N255" s="264"/>
      <c r="O255" s="266"/>
      <c r="P255" s="266"/>
    </row>
    <row r="256" ht="15.75" customHeight="1">
      <c r="A256" s="264"/>
      <c r="B256" s="264"/>
      <c r="C256" s="430"/>
      <c r="D256" s="264"/>
      <c r="E256" s="264"/>
      <c r="F256" s="264"/>
      <c r="G256" s="264"/>
      <c r="H256" s="264"/>
      <c r="I256" s="264"/>
      <c r="J256" s="264"/>
      <c r="K256" s="264"/>
      <c r="L256" s="264"/>
      <c r="M256" s="264"/>
      <c r="N256" s="264"/>
      <c r="O256" s="266"/>
      <c r="P256" s="266"/>
    </row>
    <row r="257" ht="15.75" customHeight="1">
      <c r="A257" s="264"/>
      <c r="B257" s="264"/>
      <c r="C257" s="430"/>
      <c r="D257" s="264"/>
      <c r="E257" s="264"/>
      <c r="F257" s="264"/>
      <c r="G257" s="264"/>
      <c r="H257" s="264"/>
      <c r="I257" s="264"/>
      <c r="J257" s="264"/>
      <c r="K257" s="264"/>
      <c r="L257" s="264"/>
      <c r="M257" s="264"/>
      <c r="N257" s="264"/>
      <c r="O257" s="266"/>
      <c r="P257" s="266"/>
    </row>
    <row r="258" ht="15.75" customHeight="1">
      <c r="A258" s="264"/>
      <c r="B258" s="264"/>
      <c r="C258" s="430"/>
      <c r="D258" s="264"/>
      <c r="E258" s="264"/>
      <c r="F258" s="264"/>
      <c r="G258" s="264"/>
      <c r="H258" s="264"/>
      <c r="I258" s="264"/>
      <c r="J258" s="264"/>
      <c r="K258" s="264"/>
      <c r="L258" s="264"/>
      <c r="M258" s="264"/>
      <c r="N258" s="264"/>
      <c r="O258" s="266"/>
      <c r="P258" s="266"/>
    </row>
    <row r="259" ht="15.75" customHeight="1">
      <c r="A259" s="264"/>
      <c r="B259" s="264"/>
      <c r="C259" s="430"/>
      <c r="D259" s="264"/>
      <c r="E259" s="264"/>
      <c r="F259" s="264"/>
      <c r="G259" s="264"/>
      <c r="H259" s="264"/>
      <c r="I259" s="264"/>
      <c r="J259" s="264"/>
      <c r="K259" s="264"/>
      <c r="L259" s="264"/>
      <c r="M259" s="264"/>
      <c r="N259" s="264"/>
      <c r="O259" s="266"/>
      <c r="P259" s="266"/>
    </row>
    <row r="260" ht="15.75" customHeight="1">
      <c r="A260" s="264"/>
      <c r="B260" s="264"/>
      <c r="C260" s="430"/>
      <c r="D260" s="264"/>
      <c r="E260" s="264"/>
      <c r="F260" s="264"/>
      <c r="G260" s="264"/>
      <c r="H260" s="264"/>
      <c r="I260" s="264"/>
      <c r="J260" s="264"/>
      <c r="K260" s="264"/>
      <c r="L260" s="264"/>
      <c r="M260" s="264"/>
      <c r="N260" s="264"/>
      <c r="O260" s="266"/>
      <c r="P260" s="266"/>
    </row>
    <row r="261" ht="15.75" customHeight="1">
      <c r="A261" s="264"/>
      <c r="B261" s="264"/>
      <c r="C261" s="430"/>
      <c r="D261" s="264"/>
      <c r="E261" s="264"/>
      <c r="F261" s="264"/>
      <c r="G261" s="264"/>
      <c r="H261" s="264"/>
      <c r="I261" s="264"/>
      <c r="J261" s="264"/>
      <c r="K261" s="264"/>
      <c r="L261" s="264"/>
      <c r="M261" s="264"/>
      <c r="N261" s="264"/>
      <c r="O261" s="266"/>
      <c r="P261" s="266"/>
    </row>
    <row r="262" ht="15.75" customHeight="1">
      <c r="A262" s="264"/>
      <c r="B262" s="264"/>
      <c r="C262" s="430"/>
      <c r="D262" s="264"/>
      <c r="E262" s="264"/>
      <c r="F262" s="264"/>
      <c r="G262" s="264"/>
      <c r="H262" s="264"/>
      <c r="I262" s="264"/>
      <c r="J262" s="264"/>
      <c r="K262" s="264"/>
      <c r="L262" s="264"/>
      <c r="M262" s="264"/>
      <c r="N262" s="264"/>
      <c r="O262" s="266"/>
      <c r="P262" s="266"/>
    </row>
    <row r="263" ht="15.75" customHeight="1">
      <c r="A263" s="264"/>
      <c r="B263" s="264"/>
      <c r="C263" s="430"/>
      <c r="D263" s="264"/>
      <c r="E263" s="264"/>
      <c r="F263" s="264"/>
      <c r="G263" s="264"/>
      <c r="H263" s="264"/>
      <c r="I263" s="264"/>
      <c r="J263" s="264"/>
      <c r="K263" s="264"/>
      <c r="L263" s="264"/>
      <c r="M263" s="264"/>
      <c r="N263" s="264"/>
      <c r="O263" s="266"/>
      <c r="P263" s="266"/>
    </row>
    <row r="264" ht="15.75" customHeight="1">
      <c r="A264" s="264"/>
      <c r="B264" s="264"/>
      <c r="C264" s="430"/>
      <c r="D264" s="264"/>
      <c r="E264" s="264"/>
      <c r="F264" s="264"/>
      <c r="G264" s="264"/>
      <c r="H264" s="264"/>
      <c r="I264" s="264"/>
      <c r="J264" s="264"/>
      <c r="K264" s="264"/>
      <c r="L264" s="264"/>
      <c r="M264" s="264"/>
      <c r="N264" s="264"/>
      <c r="O264" s="266"/>
      <c r="P264" s="266"/>
    </row>
    <row r="265" ht="15.75" customHeight="1">
      <c r="A265" s="264"/>
      <c r="B265" s="264"/>
      <c r="C265" s="430"/>
      <c r="D265" s="264"/>
      <c r="E265" s="264"/>
      <c r="F265" s="264"/>
      <c r="G265" s="264"/>
      <c r="H265" s="264"/>
      <c r="I265" s="264"/>
      <c r="J265" s="264"/>
      <c r="K265" s="264"/>
      <c r="L265" s="264"/>
      <c r="M265" s="264"/>
      <c r="N265" s="264"/>
      <c r="O265" s="266"/>
      <c r="P265" s="266"/>
    </row>
    <row r="266" ht="15.75" customHeight="1">
      <c r="A266" s="264"/>
      <c r="B266" s="264"/>
      <c r="C266" s="430"/>
      <c r="D266" s="264"/>
      <c r="E266" s="264"/>
      <c r="F266" s="264"/>
      <c r="G266" s="264"/>
      <c r="H266" s="264"/>
      <c r="I266" s="264"/>
      <c r="J266" s="264"/>
      <c r="K266" s="264"/>
      <c r="L266" s="264"/>
      <c r="M266" s="264"/>
      <c r="N266" s="264"/>
      <c r="O266" s="266"/>
      <c r="P266" s="266"/>
    </row>
    <row r="267" ht="15.75" customHeight="1">
      <c r="A267" s="264"/>
      <c r="B267" s="264"/>
      <c r="C267" s="430"/>
      <c r="D267" s="264"/>
      <c r="E267" s="264"/>
      <c r="F267" s="264"/>
      <c r="G267" s="264"/>
      <c r="H267" s="264"/>
      <c r="I267" s="264"/>
      <c r="J267" s="264"/>
      <c r="K267" s="264"/>
      <c r="L267" s="264"/>
      <c r="M267" s="264"/>
      <c r="N267" s="264"/>
      <c r="O267" s="266"/>
      <c r="P267" s="266"/>
    </row>
    <row r="268" ht="15.75" customHeight="1">
      <c r="A268" s="264"/>
      <c r="B268" s="264"/>
      <c r="C268" s="430"/>
      <c r="D268" s="264"/>
      <c r="E268" s="264"/>
      <c r="F268" s="264"/>
      <c r="G268" s="264"/>
      <c r="H268" s="264"/>
      <c r="I268" s="264"/>
      <c r="J268" s="264"/>
      <c r="K268" s="264"/>
      <c r="L268" s="264"/>
      <c r="M268" s="264"/>
      <c r="N268" s="264"/>
      <c r="O268" s="266"/>
      <c r="P268" s="266"/>
    </row>
    <row r="269" ht="15.75" customHeight="1">
      <c r="A269" s="264"/>
      <c r="B269" s="264"/>
      <c r="C269" s="430"/>
      <c r="D269" s="264"/>
      <c r="E269" s="264"/>
      <c r="F269" s="264"/>
      <c r="G269" s="264"/>
      <c r="H269" s="264"/>
      <c r="I269" s="264"/>
      <c r="J269" s="264"/>
      <c r="K269" s="264"/>
      <c r="L269" s="264"/>
      <c r="M269" s="264"/>
      <c r="N269" s="264"/>
      <c r="O269" s="266"/>
      <c r="P269" s="266"/>
    </row>
    <row r="270" ht="15.75" customHeight="1">
      <c r="A270" s="264"/>
      <c r="B270" s="264"/>
      <c r="C270" s="430"/>
      <c r="D270" s="264"/>
      <c r="E270" s="264"/>
      <c r="F270" s="264"/>
      <c r="G270" s="264"/>
      <c r="H270" s="264"/>
      <c r="I270" s="264"/>
      <c r="J270" s="264"/>
      <c r="K270" s="264"/>
      <c r="L270" s="264"/>
      <c r="M270" s="264"/>
      <c r="N270" s="264"/>
      <c r="O270" s="266"/>
      <c r="P270" s="266"/>
    </row>
    <row r="271" ht="15.75" customHeight="1">
      <c r="A271" s="264"/>
      <c r="B271" s="264"/>
      <c r="C271" s="430"/>
      <c r="D271" s="264"/>
      <c r="E271" s="264"/>
      <c r="F271" s="264"/>
      <c r="G271" s="264"/>
      <c r="H271" s="264"/>
      <c r="I271" s="264"/>
      <c r="J271" s="264"/>
      <c r="K271" s="264"/>
      <c r="L271" s="264"/>
      <c r="M271" s="264"/>
      <c r="N271" s="264"/>
      <c r="O271" s="266"/>
      <c r="P271" s="266"/>
    </row>
    <row r="272" ht="15.75" customHeight="1">
      <c r="A272" s="264"/>
      <c r="B272" s="264"/>
      <c r="C272" s="430"/>
      <c r="D272" s="264"/>
      <c r="E272" s="264"/>
      <c r="F272" s="264"/>
      <c r="G272" s="264"/>
      <c r="H272" s="264"/>
      <c r="I272" s="264"/>
      <c r="J272" s="264"/>
      <c r="K272" s="264"/>
      <c r="L272" s="264"/>
      <c r="M272" s="264"/>
      <c r="N272" s="264"/>
      <c r="O272" s="266"/>
      <c r="P272" s="266"/>
    </row>
    <row r="273" ht="15.75" customHeight="1">
      <c r="A273" s="264"/>
      <c r="B273" s="264"/>
      <c r="C273" s="430"/>
      <c r="D273" s="264"/>
      <c r="E273" s="264"/>
      <c r="F273" s="264"/>
      <c r="G273" s="264"/>
      <c r="H273" s="264"/>
      <c r="I273" s="264"/>
      <c r="J273" s="264"/>
      <c r="K273" s="264"/>
      <c r="L273" s="264"/>
      <c r="M273" s="264"/>
      <c r="N273" s="264"/>
      <c r="O273" s="266"/>
      <c r="P273" s="266"/>
    </row>
    <row r="274" ht="15.75" customHeight="1">
      <c r="A274" s="264"/>
      <c r="B274" s="264"/>
      <c r="C274" s="430"/>
      <c r="D274" s="264"/>
      <c r="E274" s="264"/>
      <c r="F274" s="264"/>
      <c r="G274" s="264"/>
      <c r="H274" s="264"/>
      <c r="I274" s="264"/>
      <c r="J274" s="264"/>
      <c r="K274" s="264"/>
      <c r="L274" s="264"/>
      <c r="M274" s="264"/>
      <c r="N274" s="264"/>
      <c r="O274" s="266"/>
      <c r="P274" s="266"/>
    </row>
    <row r="275" ht="15.75" customHeight="1">
      <c r="A275" s="264"/>
      <c r="B275" s="264"/>
      <c r="C275" s="430"/>
      <c r="D275" s="264"/>
      <c r="E275" s="264"/>
      <c r="F275" s="264"/>
      <c r="G275" s="264"/>
      <c r="H275" s="264"/>
      <c r="I275" s="264"/>
      <c r="J275" s="264"/>
      <c r="K275" s="264"/>
      <c r="L275" s="264"/>
      <c r="M275" s="264"/>
      <c r="N275" s="264"/>
      <c r="O275" s="266"/>
      <c r="P275" s="266"/>
    </row>
    <row r="276" ht="15.75" customHeight="1">
      <c r="A276" s="264"/>
      <c r="B276" s="264"/>
      <c r="C276" s="430"/>
      <c r="D276" s="264"/>
      <c r="E276" s="264"/>
      <c r="F276" s="264"/>
      <c r="G276" s="264"/>
      <c r="H276" s="264"/>
      <c r="I276" s="264"/>
      <c r="J276" s="264"/>
      <c r="K276" s="264"/>
      <c r="L276" s="264"/>
      <c r="M276" s="264"/>
      <c r="N276" s="264"/>
      <c r="O276" s="266"/>
      <c r="P276" s="266"/>
    </row>
    <row r="277" ht="15.75" customHeight="1">
      <c r="A277" s="264"/>
      <c r="B277" s="264"/>
      <c r="C277" s="430"/>
      <c r="D277" s="264"/>
      <c r="E277" s="264"/>
      <c r="F277" s="264"/>
      <c r="G277" s="264"/>
      <c r="H277" s="264"/>
      <c r="I277" s="264"/>
      <c r="J277" s="264"/>
      <c r="K277" s="264"/>
      <c r="L277" s="264"/>
      <c r="M277" s="264"/>
      <c r="N277" s="264"/>
      <c r="O277" s="266"/>
      <c r="P277" s="266"/>
    </row>
    <row r="278" ht="15.75" customHeight="1">
      <c r="A278" s="264"/>
      <c r="B278" s="264"/>
      <c r="C278" s="430"/>
      <c r="D278" s="264"/>
      <c r="E278" s="264"/>
      <c r="F278" s="264"/>
      <c r="G278" s="264"/>
      <c r="H278" s="264"/>
      <c r="I278" s="264"/>
      <c r="J278" s="264"/>
      <c r="K278" s="264"/>
      <c r="L278" s="264"/>
      <c r="M278" s="264"/>
      <c r="N278" s="264"/>
      <c r="O278" s="266"/>
      <c r="P278" s="266"/>
    </row>
    <row r="279" ht="15.75" customHeight="1">
      <c r="A279" s="264"/>
      <c r="B279" s="264"/>
      <c r="C279" s="430"/>
      <c r="D279" s="264"/>
      <c r="E279" s="264"/>
      <c r="F279" s="264"/>
      <c r="G279" s="264"/>
      <c r="H279" s="264"/>
      <c r="I279" s="264"/>
      <c r="J279" s="264"/>
      <c r="K279" s="264"/>
      <c r="L279" s="264"/>
      <c r="M279" s="264"/>
      <c r="N279" s="264"/>
      <c r="O279" s="266"/>
      <c r="P279" s="266"/>
    </row>
    <row r="280" ht="15.75" customHeight="1">
      <c r="A280" s="264"/>
      <c r="B280" s="264"/>
      <c r="C280" s="430"/>
      <c r="D280" s="264"/>
      <c r="E280" s="264"/>
      <c r="F280" s="264"/>
      <c r="G280" s="264"/>
      <c r="H280" s="264"/>
      <c r="I280" s="264"/>
      <c r="J280" s="264"/>
      <c r="K280" s="264"/>
      <c r="L280" s="264"/>
      <c r="M280" s="264"/>
      <c r="N280" s="264"/>
      <c r="O280" s="266"/>
      <c r="P280" s="266"/>
    </row>
    <row r="281" ht="15.75" customHeight="1">
      <c r="A281" s="264"/>
      <c r="B281" s="264"/>
      <c r="C281" s="430"/>
      <c r="D281" s="264"/>
      <c r="E281" s="264"/>
      <c r="F281" s="264"/>
      <c r="G281" s="264"/>
      <c r="H281" s="264"/>
      <c r="I281" s="264"/>
      <c r="J281" s="264"/>
      <c r="K281" s="264"/>
      <c r="L281" s="264"/>
      <c r="M281" s="264"/>
      <c r="N281" s="264"/>
      <c r="O281" s="266"/>
      <c r="P281" s="266"/>
    </row>
    <row r="282" ht="15.75" customHeight="1">
      <c r="A282" s="264"/>
      <c r="B282" s="264"/>
      <c r="C282" s="430"/>
      <c r="D282" s="264"/>
      <c r="E282" s="264"/>
      <c r="F282" s="264"/>
      <c r="G282" s="264"/>
      <c r="H282" s="264"/>
      <c r="I282" s="264"/>
      <c r="J282" s="264"/>
      <c r="K282" s="264"/>
      <c r="L282" s="264"/>
      <c r="M282" s="264"/>
      <c r="N282" s="264"/>
      <c r="O282" s="266"/>
      <c r="P282" s="266"/>
    </row>
    <row r="283" ht="15.75" customHeight="1">
      <c r="A283" s="264"/>
      <c r="B283" s="264"/>
      <c r="C283" s="430"/>
      <c r="D283" s="264"/>
      <c r="E283" s="264"/>
      <c r="F283" s="264"/>
      <c r="G283" s="264"/>
      <c r="H283" s="264"/>
      <c r="I283" s="264"/>
      <c r="J283" s="264"/>
      <c r="K283" s="264"/>
      <c r="L283" s="264"/>
      <c r="M283" s="264"/>
      <c r="N283" s="264"/>
      <c r="O283" s="266"/>
      <c r="P283" s="266"/>
    </row>
    <row r="284" ht="15.75" customHeight="1">
      <c r="A284" s="264"/>
      <c r="B284" s="264"/>
      <c r="C284" s="430"/>
      <c r="D284" s="264"/>
      <c r="E284" s="264"/>
      <c r="F284" s="264"/>
      <c r="G284" s="264"/>
      <c r="H284" s="264"/>
      <c r="I284" s="264"/>
      <c r="J284" s="264"/>
      <c r="K284" s="264"/>
      <c r="L284" s="264"/>
      <c r="M284" s="264"/>
      <c r="N284" s="264"/>
      <c r="O284" s="266"/>
      <c r="P284" s="266"/>
    </row>
    <row r="285" ht="15.75" customHeight="1">
      <c r="A285" s="264"/>
      <c r="B285" s="264"/>
      <c r="C285" s="430"/>
      <c r="D285" s="264"/>
      <c r="E285" s="264"/>
      <c r="F285" s="264"/>
      <c r="G285" s="264"/>
      <c r="H285" s="264"/>
      <c r="I285" s="264"/>
      <c r="J285" s="264"/>
      <c r="K285" s="264"/>
      <c r="L285" s="264"/>
      <c r="M285" s="264"/>
      <c r="N285" s="264"/>
      <c r="O285" s="266"/>
      <c r="P285" s="266"/>
    </row>
    <row r="286" ht="15.75" customHeight="1">
      <c r="A286" s="264"/>
      <c r="B286" s="264"/>
      <c r="C286" s="430"/>
      <c r="D286" s="264"/>
      <c r="E286" s="264"/>
      <c r="F286" s="264"/>
      <c r="G286" s="264"/>
      <c r="H286" s="264"/>
      <c r="I286" s="264"/>
      <c r="J286" s="264"/>
      <c r="K286" s="264"/>
      <c r="L286" s="264"/>
      <c r="M286" s="264"/>
      <c r="N286" s="264"/>
      <c r="O286" s="266"/>
      <c r="P286" s="266"/>
    </row>
    <row r="287" ht="15.75" customHeight="1">
      <c r="A287" s="264"/>
      <c r="B287" s="264"/>
      <c r="C287" s="430"/>
      <c r="D287" s="264"/>
      <c r="E287" s="264"/>
      <c r="F287" s="264"/>
      <c r="G287" s="264"/>
      <c r="H287" s="264"/>
      <c r="I287" s="264"/>
      <c r="J287" s="264"/>
      <c r="K287" s="264"/>
      <c r="L287" s="264"/>
      <c r="M287" s="264"/>
      <c r="N287" s="264"/>
      <c r="O287" s="266"/>
      <c r="P287" s="266"/>
    </row>
    <row r="288" ht="15.75" customHeight="1">
      <c r="A288" s="264"/>
      <c r="B288" s="264"/>
      <c r="C288" s="430"/>
      <c r="D288" s="264"/>
      <c r="E288" s="264"/>
      <c r="F288" s="264"/>
      <c r="G288" s="264"/>
      <c r="H288" s="264"/>
      <c r="I288" s="264"/>
      <c r="J288" s="264"/>
      <c r="K288" s="264"/>
      <c r="L288" s="264"/>
      <c r="M288" s="264"/>
      <c r="N288" s="264"/>
      <c r="O288" s="266"/>
      <c r="P288" s="266"/>
    </row>
    <row r="289" ht="15.75" customHeight="1">
      <c r="A289" s="264"/>
      <c r="B289" s="264"/>
      <c r="C289" s="430"/>
      <c r="D289" s="264"/>
      <c r="E289" s="264"/>
      <c r="F289" s="264"/>
      <c r="G289" s="264"/>
      <c r="H289" s="264"/>
      <c r="I289" s="264"/>
      <c r="J289" s="264"/>
      <c r="K289" s="264"/>
      <c r="L289" s="264"/>
      <c r="M289" s="264"/>
      <c r="N289" s="264"/>
      <c r="O289" s="266"/>
      <c r="P289" s="266"/>
    </row>
    <row r="290" ht="15.75" customHeight="1">
      <c r="A290" s="264"/>
      <c r="B290" s="264"/>
      <c r="C290" s="430"/>
      <c r="D290" s="264"/>
      <c r="E290" s="264"/>
      <c r="F290" s="264"/>
      <c r="G290" s="264"/>
      <c r="H290" s="264"/>
      <c r="I290" s="264"/>
      <c r="J290" s="264"/>
      <c r="K290" s="264"/>
      <c r="L290" s="264"/>
      <c r="M290" s="264"/>
      <c r="N290" s="264"/>
      <c r="O290" s="266"/>
      <c r="P290" s="266"/>
    </row>
    <row r="291" ht="15.75" customHeight="1">
      <c r="A291" s="264"/>
      <c r="B291" s="264"/>
      <c r="C291" s="430"/>
      <c r="D291" s="264"/>
      <c r="E291" s="264"/>
      <c r="F291" s="264"/>
      <c r="G291" s="264"/>
      <c r="H291" s="264"/>
      <c r="I291" s="264"/>
      <c r="J291" s="264"/>
      <c r="K291" s="264"/>
      <c r="L291" s="264"/>
      <c r="M291" s="264"/>
      <c r="N291" s="264"/>
      <c r="O291" s="266"/>
      <c r="P291" s="266"/>
    </row>
    <row r="292" ht="15.75" customHeight="1">
      <c r="A292" s="264"/>
      <c r="B292" s="264"/>
      <c r="C292" s="430"/>
      <c r="D292" s="264"/>
      <c r="E292" s="264"/>
      <c r="F292" s="264"/>
      <c r="G292" s="264"/>
      <c r="H292" s="264"/>
      <c r="I292" s="264"/>
      <c r="J292" s="264"/>
      <c r="K292" s="264"/>
      <c r="L292" s="264"/>
      <c r="M292" s="264"/>
      <c r="N292" s="264"/>
      <c r="O292" s="266"/>
      <c r="P292" s="266"/>
    </row>
    <row r="293" ht="15.75" customHeight="1">
      <c r="A293" s="264"/>
      <c r="B293" s="264"/>
      <c r="C293" s="430"/>
      <c r="D293" s="264"/>
      <c r="E293" s="264"/>
      <c r="F293" s="264"/>
      <c r="G293" s="264"/>
      <c r="H293" s="264"/>
      <c r="I293" s="264"/>
      <c r="J293" s="264"/>
      <c r="K293" s="264"/>
      <c r="L293" s="264"/>
      <c r="M293" s="264"/>
      <c r="N293" s="264"/>
      <c r="O293" s="266"/>
      <c r="P293" s="266"/>
    </row>
    <row r="294" ht="15.75" customHeight="1">
      <c r="A294" s="264"/>
      <c r="B294" s="264"/>
      <c r="C294" s="430"/>
      <c r="D294" s="264"/>
      <c r="E294" s="264"/>
      <c r="F294" s="264"/>
      <c r="G294" s="264"/>
      <c r="H294" s="264"/>
      <c r="I294" s="264"/>
      <c r="J294" s="264"/>
      <c r="K294" s="264"/>
      <c r="L294" s="264"/>
      <c r="M294" s="264"/>
      <c r="N294" s="264"/>
      <c r="O294" s="266"/>
      <c r="P294" s="266"/>
    </row>
    <row r="295" ht="15.75" customHeight="1">
      <c r="A295" s="264"/>
      <c r="B295" s="264"/>
      <c r="C295" s="430"/>
      <c r="D295" s="264"/>
      <c r="E295" s="264"/>
      <c r="F295" s="264"/>
      <c r="G295" s="264"/>
      <c r="H295" s="264"/>
      <c r="I295" s="264"/>
      <c r="J295" s="264"/>
      <c r="K295" s="264"/>
      <c r="L295" s="264"/>
      <c r="M295" s="264"/>
      <c r="N295" s="264"/>
      <c r="O295" s="266"/>
      <c r="P295" s="266"/>
    </row>
    <row r="296" ht="15.75" customHeight="1">
      <c r="A296" s="264"/>
      <c r="B296" s="264"/>
      <c r="C296" s="430"/>
      <c r="D296" s="264"/>
      <c r="E296" s="264"/>
      <c r="F296" s="264"/>
      <c r="G296" s="264"/>
      <c r="H296" s="264"/>
      <c r="I296" s="264"/>
      <c r="J296" s="264"/>
      <c r="K296" s="264"/>
      <c r="L296" s="264"/>
      <c r="M296" s="264"/>
      <c r="N296" s="264"/>
      <c r="O296" s="266"/>
      <c r="P296" s="266"/>
    </row>
    <row r="297" ht="15.75" customHeight="1">
      <c r="A297" s="264"/>
      <c r="B297" s="264"/>
      <c r="C297" s="430"/>
      <c r="D297" s="264"/>
      <c r="E297" s="264"/>
      <c r="F297" s="264"/>
      <c r="G297" s="264"/>
      <c r="H297" s="264"/>
      <c r="I297" s="264"/>
      <c r="J297" s="264"/>
      <c r="K297" s="264"/>
      <c r="L297" s="264"/>
      <c r="M297" s="264"/>
      <c r="N297" s="264"/>
      <c r="O297" s="266"/>
      <c r="P297" s="266"/>
    </row>
    <row r="298" ht="15.75" customHeight="1">
      <c r="A298" s="264"/>
      <c r="B298" s="264"/>
      <c r="C298" s="430"/>
      <c r="D298" s="264"/>
      <c r="E298" s="264"/>
      <c r="F298" s="264"/>
      <c r="G298" s="264"/>
      <c r="H298" s="264"/>
      <c r="I298" s="264"/>
      <c r="J298" s="264"/>
      <c r="K298" s="264"/>
      <c r="L298" s="264"/>
      <c r="M298" s="264"/>
      <c r="N298" s="264"/>
      <c r="O298" s="266"/>
      <c r="P298" s="266"/>
    </row>
    <row r="299" ht="15.75" customHeight="1">
      <c r="A299" s="264"/>
      <c r="B299" s="264"/>
      <c r="C299" s="430"/>
      <c r="D299" s="264"/>
      <c r="E299" s="264"/>
      <c r="F299" s="264"/>
      <c r="G299" s="264"/>
      <c r="H299" s="264"/>
      <c r="I299" s="264"/>
      <c r="J299" s="264"/>
      <c r="K299" s="264"/>
      <c r="L299" s="264"/>
      <c r="M299" s="264"/>
      <c r="N299" s="264"/>
      <c r="O299" s="266"/>
      <c r="P299" s="266"/>
    </row>
    <row r="300" ht="15.75" customHeight="1">
      <c r="A300" s="264"/>
      <c r="B300" s="264"/>
      <c r="C300" s="430"/>
      <c r="D300" s="264"/>
      <c r="E300" s="264"/>
      <c r="F300" s="264"/>
      <c r="G300" s="264"/>
      <c r="H300" s="264"/>
      <c r="I300" s="264"/>
      <c r="J300" s="264"/>
      <c r="K300" s="264"/>
      <c r="L300" s="264"/>
      <c r="M300" s="264"/>
      <c r="N300" s="264"/>
      <c r="O300" s="266"/>
      <c r="P300" s="266"/>
    </row>
    <row r="301" ht="15.75" customHeight="1">
      <c r="A301" s="264"/>
      <c r="B301" s="264"/>
      <c r="C301" s="430"/>
      <c r="D301" s="264"/>
      <c r="E301" s="264"/>
      <c r="F301" s="264"/>
      <c r="G301" s="264"/>
      <c r="H301" s="264"/>
      <c r="I301" s="264"/>
      <c r="J301" s="264"/>
      <c r="K301" s="264"/>
      <c r="L301" s="264"/>
      <c r="M301" s="264"/>
      <c r="N301" s="264"/>
      <c r="O301" s="266"/>
      <c r="P301" s="266"/>
    </row>
    <row r="302" ht="15.75" customHeight="1">
      <c r="A302" s="264"/>
      <c r="B302" s="264"/>
      <c r="C302" s="430"/>
      <c r="D302" s="264"/>
      <c r="E302" s="264"/>
      <c r="F302" s="264"/>
      <c r="G302" s="264"/>
      <c r="H302" s="264"/>
      <c r="I302" s="264"/>
      <c r="J302" s="264"/>
      <c r="K302" s="264"/>
      <c r="L302" s="264"/>
      <c r="M302" s="264"/>
      <c r="N302" s="264"/>
      <c r="O302" s="266"/>
      <c r="P302" s="266"/>
    </row>
    <row r="303" ht="15.75" customHeight="1">
      <c r="A303" s="264"/>
      <c r="B303" s="264"/>
      <c r="C303" s="430"/>
      <c r="D303" s="264"/>
      <c r="E303" s="264"/>
      <c r="F303" s="264"/>
      <c r="G303" s="264"/>
      <c r="H303" s="264"/>
      <c r="I303" s="264"/>
      <c r="J303" s="264"/>
      <c r="K303" s="264"/>
      <c r="L303" s="264"/>
      <c r="M303" s="264"/>
      <c r="N303" s="264"/>
      <c r="O303" s="266"/>
      <c r="P303" s="266"/>
    </row>
    <row r="304" ht="15.75" customHeight="1">
      <c r="A304" s="264"/>
      <c r="B304" s="264"/>
      <c r="C304" s="430"/>
      <c r="D304" s="264"/>
      <c r="E304" s="264"/>
      <c r="F304" s="264"/>
      <c r="G304" s="264"/>
      <c r="H304" s="264"/>
      <c r="I304" s="264"/>
      <c r="J304" s="264"/>
      <c r="K304" s="264"/>
      <c r="L304" s="264"/>
      <c r="M304" s="264"/>
      <c r="N304" s="264"/>
      <c r="O304" s="266"/>
      <c r="P304" s="266"/>
    </row>
    <row r="305" ht="15.75" customHeight="1">
      <c r="A305" s="264"/>
      <c r="B305" s="264"/>
      <c r="C305" s="430"/>
      <c r="D305" s="264"/>
      <c r="E305" s="264"/>
      <c r="F305" s="264"/>
      <c r="G305" s="264"/>
      <c r="H305" s="264"/>
      <c r="I305" s="264"/>
      <c r="J305" s="264"/>
      <c r="K305" s="264"/>
      <c r="L305" s="264"/>
      <c r="M305" s="264"/>
      <c r="N305" s="264"/>
      <c r="O305" s="266"/>
      <c r="P305" s="266"/>
    </row>
    <row r="306" ht="15.75" customHeight="1">
      <c r="A306" s="264"/>
      <c r="B306" s="264"/>
      <c r="C306" s="430"/>
      <c r="D306" s="264"/>
      <c r="E306" s="264"/>
      <c r="F306" s="264"/>
      <c r="G306" s="264"/>
      <c r="H306" s="264"/>
      <c r="I306" s="264"/>
      <c r="J306" s="264"/>
      <c r="K306" s="264"/>
      <c r="L306" s="264"/>
      <c r="M306" s="264"/>
      <c r="N306" s="264"/>
      <c r="O306" s="266"/>
      <c r="P306" s="266"/>
    </row>
    <row r="307" ht="15.75" customHeight="1">
      <c r="A307" s="264"/>
      <c r="B307" s="264"/>
      <c r="C307" s="430"/>
      <c r="D307" s="264"/>
      <c r="E307" s="264"/>
      <c r="F307" s="264"/>
      <c r="G307" s="264"/>
      <c r="H307" s="264"/>
      <c r="I307" s="264"/>
      <c r="J307" s="264"/>
      <c r="K307" s="264"/>
      <c r="L307" s="264"/>
      <c r="M307" s="264"/>
      <c r="N307" s="264"/>
      <c r="O307" s="266"/>
      <c r="P307" s="266"/>
    </row>
    <row r="308" ht="15.75" customHeight="1">
      <c r="A308" s="264"/>
      <c r="B308" s="264"/>
      <c r="C308" s="430"/>
      <c r="D308" s="264"/>
      <c r="E308" s="264"/>
      <c r="F308" s="264"/>
      <c r="G308" s="264"/>
      <c r="H308" s="264"/>
      <c r="I308" s="264"/>
      <c r="J308" s="264"/>
      <c r="K308" s="264"/>
      <c r="L308" s="264"/>
      <c r="M308" s="264"/>
      <c r="N308" s="264"/>
      <c r="O308" s="266"/>
      <c r="P308" s="266"/>
    </row>
    <row r="309" ht="15.75" customHeight="1">
      <c r="A309" s="264"/>
      <c r="B309" s="264"/>
      <c r="C309" s="430"/>
      <c r="D309" s="264"/>
      <c r="E309" s="264"/>
      <c r="F309" s="264"/>
      <c r="G309" s="264"/>
      <c r="H309" s="264"/>
      <c r="I309" s="264"/>
      <c r="J309" s="264"/>
      <c r="K309" s="264"/>
      <c r="L309" s="264"/>
      <c r="M309" s="264"/>
      <c r="N309" s="264"/>
      <c r="O309" s="266"/>
      <c r="P309" s="266"/>
    </row>
    <row r="310" ht="15.75" customHeight="1">
      <c r="A310" s="264"/>
      <c r="B310" s="264"/>
      <c r="C310" s="430"/>
      <c r="D310" s="264"/>
      <c r="E310" s="264"/>
      <c r="F310" s="264"/>
      <c r="G310" s="264"/>
      <c r="H310" s="264"/>
      <c r="I310" s="264"/>
      <c r="J310" s="264"/>
      <c r="K310" s="264"/>
      <c r="L310" s="264"/>
      <c r="M310" s="264"/>
      <c r="N310" s="264"/>
      <c r="O310" s="266"/>
      <c r="P310" s="266"/>
    </row>
    <row r="311" ht="15.75" customHeight="1">
      <c r="A311" s="264"/>
      <c r="B311" s="264"/>
      <c r="C311" s="430"/>
      <c r="D311" s="264"/>
      <c r="E311" s="264"/>
      <c r="F311" s="264"/>
      <c r="G311" s="264"/>
      <c r="H311" s="264"/>
      <c r="I311" s="264"/>
      <c r="J311" s="264"/>
      <c r="K311" s="264"/>
      <c r="L311" s="264"/>
      <c r="M311" s="264"/>
      <c r="N311" s="264"/>
      <c r="O311" s="266"/>
      <c r="P311" s="266"/>
    </row>
    <row r="312" ht="15.75" customHeight="1">
      <c r="A312" s="264"/>
      <c r="B312" s="264"/>
      <c r="C312" s="430"/>
      <c r="D312" s="264"/>
      <c r="E312" s="264"/>
      <c r="F312" s="264"/>
      <c r="G312" s="264"/>
      <c r="H312" s="264"/>
      <c r="I312" s="264"/>
      <c r="J312" s="264"/>
      <c r="K312" s="264"/>
      <c r="L312" s="264"/>
      <c r="M312" s="264"/>
      <c r="N312" s="264"/>
      <c r="O312" s="266"/>
      <c r="P312" s="266"/>
    </row>
    <row r="313" ht="15.75" customHeight="1">
      <c r="A313" s="264"/>
      <c r="B313" s="264"/>
      <c r="C313" s="430"/>
      <c r="D313" s="264"/>
      <c r="E313" s="264"/>
      <c r="F313" s="264"/>
      <c r="G313" s="264"/>
      <c r="H313" s="264"/>
      <c r="I313" s="264"/>
      <c r="J313" s="264"/>
      <c r="K313" s="264"/>
      <c r="L313" s="264"/>
      <c r="M313" s="264"/>
      <c r="N313" s="264"/>
      <c r="O313" s="266"/>
      <c r="P313" s="266"/>
    </row>
    <row r="314" ht="15.75" customHeight="1">
      <c r="A314" s="264"/>
      <c r="B314" s="264"/>
      <c r="C314" s="430"/>
      <c r="D314" s="264"/>
      <c r="E314" s="264"/>
      <c r="F314" s="264"/>
      <c r="G314" s="264"/>
      <c r="H314" s="264"/>
      <c r="I314" s="264"/>
      <c r="J314" s="264"/>
      <c r="K314" s="264"/>
      <c r="L314" s="264"/>
      <c r="M314" s="264"/>
      <c r="N314" s="264"/>
      <c r="O314" s="266"/>
      <c r="P314" s="266"/>
    </row>
    <row r="315" ht="15.75" customHeight="1">
      <c r="A315" s="264"/>
      <c r="B315" s="264"/>
      <c r="C315" s="430"/>
      <c r="D315" s="264"/>
      <c r="E315" s="264"/>
      <c r="F315" s="264"/>
      <c r="G315" s="264"/>
      <c r="H315" s="264"/>
      <c r="I315" s="264"/>
      <c r="J315" s="264"/>
      <c r="K315" s="264"/>
      <c r="L315" s="264"/>
      <c r="M315" s="264"/>
      <c r="N315" s="264"/>
      <c r="O315" s="266"/>
      <c r="P315" s="266"/>
    </row>
    <row r="316" ht="15.75" customHeight="1">
      <c r="A316" s="264"/>
      <c r="B316" s="264"/>
      <c r="C316" s="430"/>
      <c r="D316" s="264"/>
      <c r="E316" s="264"/>
      <c r="F316" s="264"/>
      <c r="G316" s="264"/>
      <c r="H316" s="264"/>
      <c r="I316" s="264"/>
      <c r="J316" s="264"/>
      <c r="K316" s="264"/>
      <c r="L316" s="264"/>
      <c r="M316" s="264"/>
      <c r="N316" s="264"/>
      <c r="O316" s="266"/>
      <c r="P316" s="266"/>
    </row>
    <row r="317" ht="15.75" customHeight="1">
      <c r="A317" s="264"/>
      <c r="B317" s="264"/>
      <c r="C317" s="430"/>
      <c r="D317" s="264"/>
      <c r="E317" s="264"/>
      <c r="F317" s="264"/>
      <c r="G317" s="264"/>
      <c r="H317" s="264"/>
      <c r="I317" s="264"/>
      <c r="J317" s="264"/>
      <c r="K317" s="264"/>
      <c r="L317" s="264"/>
      <c r="M317" s="264"/>
      <c r="N317" s="264"/>
      <c r="O317" s="266"/>
      <c r="P317" s="266"/>
    </row>
    <row r="318" ht="15.75" customHeight="1">
      <c r="A318" s="264"/>
      <c r="B318" s="264"/>
      <c r="C318" s="430"/>
      <c r="D318" s="264"/>
      <c r="E318" s="264"/>
      <c r="F318" s="264"/>
      <c r="G318" s="264"/>
      <c r="H318" s="264"/>
      <c r="I318" s="264"/>
      <c r="J318" s="264"/>
      <c r="K318" s="264"/>
      <c r="L318" s="264"/>
      <c r="M318" s="264"/>
      <c r="N318" s="264"/>
      <c r="O318" s="266"/>
      <c r="P318" s="266"/>
    </row>
    <row r="319" ht="15.75" customHeight="1">
      <c r="A319" s="264"/>
      <c r="B319" s="264"/>
      <c r="C319" s="430"/>
      <c r="D319" s="264"/>
      <c r="E319" s="264"/>
      <c r="F319" s="264"/>
      <c r="G319" s="264"/>
      <c r="H319" s="264"/>
      <c r="I319" s="264"/>
      <c r="J319" s="264"/>
      <c r="K319" s="264"/>
      <c r="L319" s="264"/>
      <c r="M319" s="264"/>
      <c r="N319" s="264"/>
      <c r="O319" s="266"/>
      <c r="P319" s="266"/>
    </row>
    <row r="320" ht="15.75" customHeight="1">
      <c r="A320" s="264"/>
      <c r="B320" s="264"/>
      <c r="C320" s="430"/>
      <c r="D320" s="264"/>
      <c r="E320" s="264"/>
      <c r="F320" s="264"/>
      <c r="G320" s="264"/>
      <c r="H320" s="264"/>
      <c r="I320" s="264"/>
      <c r="J320" s="264"/>
      <c r="K320" s="264"/>
      <c r="L320" s="264"/>
      <c r="M320" s="264"/>
      <c r="N320" s="264"/>
      <c r="O320" s="266"/>
      <c r="P320" s="266"/>
    </row>
    <row r="321" ht="15.75" customHeight="1">
      <c r="A321" s="264"/>
      <c r="B321" s="264"/>
      <c r="C321" s="430"/>
      <c r="D321" s="264"/>
      <c r="E321" s="264"/>
      <c r="F321" s="264"/>
      <c r="G321" s="264"/>
      <c r="H321" s="264"/>
      <c r="I321" s="264"/>
      <c r="J321" s="264"/>
      <c r="K321" s="264"/>
      <c r="L321" s="264"/>
      <c r="M321" s="264"/>
      <c r="N321" s="264"/>
      <c r="O321" s="266"/>
      <c r="P321" s="266"/>
    </row>
    <row r="322" ht="15.75" customHeight="1">
      <c r="A322" s="264"/>
      <c r="B322" s="264"/>
      <c r="C322" s="430"/>
      <c r="D322" s="264"/>
      <c r="E322" s="264"/>
      <c r="F322" s="264"/>
      <c r="G322" s="264"/>
      <c r="H322" s="264"/>
      <c r="I322" s="264"/>
      <c r="J322" s="264"/>
      <c r="K322" s="264"/>
      <c r="L322" s="264"/>
      <c r="M322" s="264"/>
      <c r="N322" s="264"/>
      <c r="O322" s="266"/>
      <c r="P322" s="266"/>
    </row>
    <row r="323" ht="15.75" customHeight="1">
      <c r="A323" s="264"/>
      <c r="B323" s="264"/>
      <c r="C323" s="430"/>
      <c r="D323" s="264"/>
      <c r="E323" s="264"/>
      <c r="F323" s="264"/>
      <c r="G323" s="264"/>
      <c r="H323" s="264"/>
      <c r="I323" s="264"/>
      <c r="J323" s="264"/>
      <c r="K323" s="264"/>
      <c r="L323" s="264"/>
      <c r="M323" s="264"/>
      <c r="N323" s="264"/>
      <c r="O323" s="266"/>
      <c r="P323" s="266"/>
    </row>
    <row r="324" ht="15.75" customHeight="1">
      <c r="A324" s="264"/>
      <c r="B324" s="264"/>
      <c r="C324" s="430"/>
      <c r="D324" s="264"/>
      <c r="E324" s="264"/>
      <c r="F324" s="264"/>
      <c r="G324" s="264"/>
      <c r="H324" s="264"/>
      <c r="I324" s="264"/>
      <c r="J324" s="264"/>
      <c r="K324" s="264"/>
      <c r="L324" s="264"/>
      <c r="M324" s="264"/>
      <c r="N324" s="264"/>
      <c r="O324" s="266"/>
      <c r="P324" s="266"/>
    </row>
    <row r="325" ht="15.75" customHeight="1">
      <c r="A325" s="264"/>
      <c r="B325" s="264"/>
      <c r="C325" s="430"/>
      <c r="D325" s="264"/>
      <c r="E325" s="264"/>
      <c r="F325" s="264"/>
      <c r="G325" s="264"/>
      <c r="H325" s="264"/>
      <c r="I325" s="264"/>
      <c r="J325" s="264"/>
      <c r="K325" s="264"/>
      <c r="L325" s="264"/>
      <c r="M325" s="264"/>
      <c r="N325" s="264"/>
      <c r="O325" s="266"/>
      <c r="P325" s="266"/>
    </row>
    <row r="326" ht="15.75" customHeight="1">
      <c r="A326" s="264"/>
      <c r="B326" s="264"/>
      <c r="C326" s="430"/>
      <c r="D326" s="264"/>
      <c r="E326" s="264"/>
      <c r="F326" s="264"/>
      <c r="G326" s="264"/>
      <c r="H326" s="264"/>
      <c r="I326" s="264"/>
      <c r="J326" s="264"/>
      <c r="K326" s="264"/>
      <c r="L326" s="264"/>
      <c r="M326" s="264"/>
      <c r="N326" s="264"/>
      <c r="O326" s="266"/>
      <c r="P326" s="266"/>
    </row>
    <row r="327" ht="15.75" customHeight="1">
      <c r="A327" s="264"/>
      <c r="B327" s="264"/>
      <c r="C327" s="430"/>
      <c r="D327" s="264"/>
      <c r="E327" s="264"/>
      <c r="F327" s="264"/>
      <c r="G327" s="264"/>
      <c r="H327" s="264"/>
      <c r="I327" s="264"/>
      <c r="J327" s="264"/>
      <c r="K327" s="264"/>
      <c r="L327" s="264"/>
      <c r="M327" s="264"/>
      <c r="N327" s="264"/>
      <c r="O327" s="266"/>
      <c r="P327" s="266"/>
    </row>
    <row r="328" ht="15.75" customHeight="1">
      <c r="A328" s="264"/>
      <c r="B328" s="264"/>
      <c r="C328" s="430"/>
      <c r="D328" s="264"/>
      <c r="E328" s="264"/>
      <c r="F328" s="264"/>
      <c r="G328" s="264"/>
      <c r="H328" s="264"/>
      <c r="I328" s="264"/>
      <c r="J328" s="264"/>
      <c r="K328" s="264"/>
      <c r="L328" s="264"/>
      <c r="M328" s="264"/>
      <c r="N328" s="264"/>
      <c r="O328" s="266"/>
      <c r="P328" s="266"/>
    </row>
    <row r="329" ht="15.75" customHeight="1">
      <c r="A329" s="264"/>
      <c r="B329" s="264"/>
      <c r="C329" s="430"/>
      <c r="D329" s="264"/>
      <c r="E329" s="264"/>
      <c r="F329" s="264"/>
      <c r="G329" s="264"/>
      <c r="H329" s="264"/>
      <c r="I329" s="264"/>
      <c r="J329" s="264"/>
      <c r="K329" s="264"/>
      <c r="L329" s="264"/>
      <c r="M329" s="264"/>
      <c r="N329" s="264"/>
      <c r="O329" s="266"/>
      <c r="P329" s="266"/>
    </row>
    <row r="330" ht="15.75" customHeight="1">
      <c r="A330" s="264"/>
      <c r="B330" s="264"/>
      <c r="C330" s="430"/>
      <c r="D330" s="264"/>
      <c r="E330" s="264"/>
      <c r="F330" s="264"/>
      <c r="G330" s="264"/>
      <c r="H330" s="264"/>
      <c r="I330" s="264"/>
      <c r="J330" s="264"/>
      <c r="K330" s="264"/>
      <c r="L330" s="264"/>
      <c r="M330" s="264"/>
      <c r="N330" s="264"/>
      <c r="O330" s="266"/>
      <c r="P330" s="266"/>
    </row>
    <row r="331" ht="15.75" customHeight="1">
      <c r="A331" s="264"/>
      <c r="B331" s="264"/>
      <c r="C331" s="430"/>
      <c r="D331" s="264"/>
      <c r="E331" s="264"/>
      <c r="F331" s="264"/>
      <c r="G331" s="264"/>
      <c r="H331" s="264"/>
      <c r="I331" s="264"/>
      <c r="J331" s="264"/>
      <c r="K331" s="264"/>
      <c r="L331" s="264"/>
      <c r="M331" s="264"/>
      <c r="N331" s="264"/>
      <c r="O331" s="266"/>
      <c r="P331" s="266"/>
    </row>
    <row r="332" ht="15.75" customHeight="1">
      <c r="A332" s="264"/>
      <c r="B332" s="264"/>
      <c r="C332" s="430"/>
      <c r="D332" s="264"/>
      <c r="E332" s="264"/>
      <c r="F332" s="264"/>
      <c r="G332" s="264"/>
      <c r="H332" s="264"/>
      <c r="I332" s="264"/>
      <c r="J332" s="264"/>
      <c r="K332" s="264"/>
      <c r="L332" s="264"/>
      <c r="M332" s="264"/>
      <c r="N332" s="264"/>
      <c r="O332" s="266"/>
      <c r="P332" s="266"/>
    </row>
    <row r="333" ht="15.75" customHeight="1">
      <c r="A333" s="264"/>
      <c r="B333" s="264"/>
      <c r="C333" s="430"/>
      <c r="D333" s="264"/>
      <c r="E333" s="264"/>
      <c r="F333" s="264"/>
      <c r="G333" s="264"/>
      <c r="H333" s="264"/>
      <c r="I333" s="264"/>
      <c r="J333" s="264"/>
      <c r="K333" s="264"/>
      <c r="L333" s="264"/>
      <c r="M333" s="264"/>
      <c r="N333" s="264"/>
      <c r="O333" s="266"/>
      <c r="P333" s="266"/>
    </row>
    <row r="334" ht="15.75" customHeight="1">
      <c r="A334" s="264"/>
      <c r="B334" s="264"/>
      <c r="C334" s="430"/>
      <c r="D334" s="264"/>
      <c r="E334" s="264"/>
      <c r="F334" s="264"/>
      <c r="G334" s="264"/>
      <c r="H334" s="264"/>
      <c r="I334" s="264"/>
      <c r="J334" s="264"/>
      <c r="K334" s="264"/>
      <c r="L334" s="264"/>
      <c r="M334" s="264"/>
      <c r="N334" s="264"/>
      <c r="O334" s="266"/>
      <c r="P334" s="266"/>
    </row>
    <row r="335" ht="15.75" customHeight="1">
      <c r="A335" s="264"/>
      <c r="B335" s="264"/>
      <c r="C335" s="430"/>
      <c r="D335" s="264"/>
      <c r="E335" s="264"/>
      <c r="F335" s="264"/>
      <c r="G335" s="264"/>
      <c r="H335" s="264"/>
      <c r="I335" s="264"/>
      <c r="J335" s="264"/>
      <c r="K335" s="264"/>
      <c r="L335" s="264"/>
      <c r="M335" s="264"/>
      <c r="N335" s="264"/>
      <c r="O335" s="266"/>
      <c r="P335" s="266"/>
    </row>
    <row r="336" ht="15.75" customHeight="1">
      <c r="A336" s="264"/>
      <c r="B336" s="264"/>
      <c r="C336" s="430"/>
      <c r="D336" s="264"/>
      <c r="E336" s="264"/>
      <c r="F336" s="264"/>
      <c r="G336" s="264"/>
      <c r="H336" s="264"/>
      <c r="I336" s="264"/>
      <c r="J336" s="264"/>
      <c r="K336" s="264"/>
      <c r="L336" s="264"/>
      <c r="M336" s="264"/>
      <c r="N336" s="264"/>
      <c r="O336" s="266"/>
      <c r="P336" s="266"/>
    </row>
    <row r="337" ht="15.75" customHeight="1">
      <c r="A337" s="264"/>
      <c r="B337" s="264"/>
      <c r="C337" s="430"/>
      <c r="D337" s="264"/>
      <c r="E337" s="264"/>
      <c r="F337" s="264"/>
      <c r="G337" s="264"/>
      <c r="H337" s="264"/>
      <c r="I337" s="264"/>
      <c r="J337" s="264"/>
      <c r="K337" s="264"/>
      <c r="L337" s="264"/>
      <c r="M337" s="264"/>
      <c r="N337" s="264"/>
      <c r="O337" s="266"/>
      <c r="P337" s="266"/>
    </row>
    <row r="338" ht="15.75" customHeight="1">
      <c r="A338" s="264"/>
      <c r="B338" s="264"/>
      <c r="C338" s="430"/>
      <c r="D338" s="264"/>
      <c r="E338" s="264"/>
      <c r="F338" s="264"/>
      <c r="G338" s="264"/>
      <c r="H338" s="264"/>
      <c r="I338" s="264"/>
      <c r="J338" s="264"/>
      <c r="K338" s="264"/>
      <c r="L338" s="264"/>
      <c r="M338" s="264"/>
      <c r="N338" s="264"/>
      <c r="O338" s="266"/>
      <c r="P338" s="266"/>
    </row>
    <row r="339" ht="15.75" customHeight="1">
      <c r="A339" s="264"/>
      <c r="B339" s="264"/>
      <c r="C339" s="430"/>
      <c r="D339" s="264"/>
      <c r="E339" s="264"/>
      <c r="F339" s="264"/>
      <c r="G339" s="264"/>
      <c r="H339" s="264"/>
      <c r="I339" s="264"/>
      <c r="J339" s="264"/>
      <c r="K339" s="264"/>
      <c r="L339" s="264"/>
      <c r="M339" s="264"/>
      <c r="N339" s="264"/>
      <c r="O339" s="266"/>
      <c r="P339" s="266"/>
    </row>
    <row r="340" ht="15.75" customHeight="1">
      <c r="A340" s="264"/>
      <c r="B340" s="264"/>
      <c r="C340" s="430"/>
      <c r="D340" s="264"/>
      <c r="E340" s="264"/>
      <c r="F340" s="264"/>
      <c r="G340" s="264"/>
      <c r="H340" s="264"/>
      <c r="I340" s="264"/>
      <c r="J340" s="264"/>
      <c r="K340" s="264"/>
      <c r="L340" s="264"/>
      <c r="M340" s="264"/>
      <c r="N340" s="264"/>
      <c r="O340" s="266"/>
      <c r="P340" s="266"/>
    </row>
    <row r="341" ht="15.75" customHeight="1">
      <c r="A341" s="264"/>
      <c r="B341" s="264"/>
      <c r="C341" s="430"/>
      <c r="D341" s="264"/>
      <c r="E341" s="264"/>
      <c r="F341" s="264"/>
      <c r="G341" s="264"/>
      <c r="H341" s="264"/>
      <c r="I341" s="264"/>
      <c r="J341" s="264"/>
      <c r="K341" s="264"/>
      <c r="L341" s="264"/>
      <c r="M341" s="264"/>
      <c r="N341" s="264"/>
      <c r="O341" s="266"/>
      <c r="P341" s="266"/>
    </row>
    <row r="342" ht="15.75" customHeight="1">
      <c r="A342" s="264"/>
      <c r="B342" s="264"/>
      <c r="C342" s="430"/>
      <c r="D342" s="264"/>
      <c r="E342" s="264"/>
      <c r="F342" s="264"/>
      <c r="G342" s="264"/>
      <c r="H342" s="264"/>
      <c r="I342" s="264"/>
      <c r="J342" s="264"/>
      <c r="K342" s="264"/>
      <c r="L342" s="264"/>
      <c r="M342" s="264"/>
      <c r="N342" s="264"/>
      <c r="O342" s="266"/>
      <c r="P342" s="266"/>
    </row>
    <row r="343" ht="15.75" customHeight="1">
      <c r="A343" s="264"/>
      <c r="B343" s="264"/>
      <c r="C343" s="430"/>
      <c r="D343" s="264"/>
      <c r="E343" s="264"/>
      <c r="F343" s="264"/>
      <c r="G343" s="264"/>
      <c r="H343" s="264"/>
      <c r="I343" s="264"/>
      <c r="J343" s="264"/>
      <c r="K343" s="264"/>
      <c r="L343" s="264"/>
      <c r="M343" s="264"/>
      <c r="N343" s="264"/>
      <c r="O343" s="266"/>
      <c r="P343" s="266"/>
    </row>
    <row r="344" ht="15.75" customHeight="1">
      <c r="A344" s="264"/>
      <c r="B344" s="264"/>
      <c r="C344" s="430"/>
      <c r="D344" s="264"/>
      <c r="E344" s="264"/>
      <c r="F344" s="264"/>
      <c r="G344" s="264"/>
      <c r="H344" s="264"/>
      <c r="I344" s="264"/>
      <c r="J344" s="264"/>
      <c r="K344" s="264"/>
      <c r="L344" s="264"/>
      <c r="M344" s="264"/>
      <c r="N344" s="264"/>
      <c r="O344" s="266"/>
      <c r="P344" s="266"/>
    </row>
    <row r="345" ht="15.75" customHeight="1">
      <c r="A345" s="264"/>
      <c r="B345" s="264"/>
      <c r="C345" s="430"/>
      <c r="D345" s="264"/>
      <c r="E345" s="264"/>
      <c r="F345" s="264"/>
      <c r="G345" s="264"/>
      <c r="H345" s="264"/>
      <c r="I345" s="264"/>
      <c r="J345" s="264"/>
      <c r="K345" s="264"/>
      <c r="L345" s="264"/>
      <c r="M345" s="264"/>
      <c r="N345" s="264"/>
      <c r="O345" s="266"/>
      <c r="P345" s="266"/>
    </row>
    <row r="346" ht="15.75" customHeight="1">
      <c r="A346" s="264"/>
      <c r="B346" s="264"/>
      <c r="C346" s="430"/>
      <c r="D346" s="264"/>
      <c r="E346" s="264"/>
      <c r="F346" s="264"/>
      <c r="G346" s="264"/>
      <c r="H346" s="264"/>
      <c r="I346" s="264"/>
      <c r="J346" s="264"/>
      <c r="K346" s="264"/>
      <c r="L346" s="264"/>
      <c r="M346" s="264"/>
      <c r="N346" s="264"/>
      <c r="O346" s="266"/>
      <c r="P346" s="266"/>
    </row>
    <row r="347" ht="15.75" customHeight="1">
      <c r="A347" s="264"/>
      <c r="B347" s="264"/>
      <c r="C347" s="430"/>
      <c r="D347" s="264"/>
      <c r="E347" s="264"/>
      <c r="F347" s="264"/>
      <c r="G347" s="264"/>
      <c r="H347" s="264"/>
      <c r="I347" s="264"/>
      <c r="J347" s="264"/>
      <c r="K347" s="264"/>
      <c r="L347" s="264"/>
      <c r="M347" s="264"/>
      <c r="N347" s="264"/>
      <c r="O347" s="266"/>
      <c r="P347" s="266"/>
    </row>
    <row r="348" ht="15.75" customHeight="1">
      <c r="A348" s="264"/>
      <c r="B348" s="264"/>
      <c r="C348" s="430"/>
      <c r="D348" s="264"/>
      <c r="E348" s="264"/>
      <c r="F348" s="264"/>
      <c r="G348" s="264"/>
      <c r="H348" s="264"/>
      <c r="I348" s="264"/>
      <c r="J348" s="264"/>
      <c r="K348" s="264"/>
      <c r="L348" s="264"/>
      <c r="M348" s="264"/>
      <c r="N348" s="264"/>
      <c r="O348" s="266"/>
      <c r="P348" s="266"/>
    </row>
    <row r="349" ht="15.75" customHeight="1">
      <c r="A349" s="264"/>
      <c r="B349" s="264"/>
      <c r="C349" s="430"/>
      <c r="D349" s="264"/>
      <c r="E349" s="264"/>
      <c r="F349" s="264"/>
      <c r="G349" s="264"/>
      <c r="H349" s="264"/>
      <c r="I349" s="264"/>
      <c r="J349" s="264"/>
      <c r="K349" s="264"/>
      <c r="L349" s="264"/>
      <c r="M349" s="264"/>
      <c r="N349" s="264"/>
      <c r="O349" s="266"/>
      <c r="P349" s="266"/>
    </row>
    <row r="350" ht="15.75" customHeight="1">
      <c r="A350" s="264"/>
      <c r="B350" s="264"/>
      <c r="C350" s="430"/>
      <c r="D350" s="264"/>
      <c r="E350" s="264"/>
      <c r="F350" s="264"/>
      <c r="G350" s="264"/>
      <c r="H350" s="264"/>
      <c r="I350" s="264"/>
      <c r="J350" s="264"/>
      <c r="K350" s="264"/>
      <c r="L350" s="264"/>
      <c r="M350" s="264"/>
      <c r="N350" s="264"/>
      <c r="O350" s="266"/>
      <c r="P350" s="266"/>
    </row>
    <row r="351" ht="15.75" customHeight="1">
      <c r="A351" s="264"/>
      <c r="B351" s="264"/>
      <c r="C351" s="430"/>
      <c r="D351" s="264"/>
      <c r="E351" s="264"/>
      <c r="F351" s="264"/>
      <c r="G351" s="264"/>
      <c r="H351" s="264"/>
      <c r="I351" s="264"/>
      <c r="J351" s="264"/>
      <c r="K351" s="264"/>
      <c r="L351" s="264"/>
      <c r="M351" s="264"/>
      <c r="N351" s="264"/>
      <c r="O351" s="266"/>
      <c r="P351" s="266"/>
    </row>
    <row r="352" ht="15.75" customHeight="1">
      <c r="A352" s="264"/>
      <c r="B352" s="264"/>
      <c r="C352" s="430"/>
      <c r="D352" s="264"/>
      <c r="E352" s="264"/>
      <c r="F352" s="264"/>
      <c r="G352" s="264"/>
      <c r="H352" s="264"/>
      <c r="I352" s="264"/>
      <c r="J352" s="264"/>
      <c r="K352" s="264"/>
      <c r="L352" s="264"/>
      <c r="M352" s="264"/>
      <c r="N352" s="264"/>
      <c r="O352" s="266"/>
      <c r="P352" s="266"/>
    </row>
    <row r="353" ht="15.75" customHeight="1">
      <c r="A353" s="264"/>
      <c r="B353" s="264"/>
      <c r="C353" s="430"/>
      <c r="D353" s="264"/>
      <c r="E353" s="264"/>
      <c r="F353" s="264"/>
      <c r="G353" s="264"/>
      <c r="H353" s="264"/>
      <c r="I353" s="264"/>
      <c r="J353" s="264"/>
      <c r="K353" s="264"/>
      <c r="L353" s="264"/>
      <c r="M353" s="264"/>
      <c r="N353" s="264"/>
      <c r="O353" s="266"/>
      <c r="P353" s="266"/>
    </row>
    <row r="354" ht="15.75" customHeight="1">
      <c r="A354" s="264"/>
      <c r="B354" s="264"/>
      <c r="C354" s="430"/>
      <c r="D354" s="264"/>
      <c r="E354" s="264"/>
      <c r="F354" s="264"/>
      <c r="G354" s="264"/>
      <c r="H354" s="264"/>
      <c r="I354" s="264"/>
      <c r="J354" s="264"/>
      <c r="K354" s="264"/>
      <c r="L354" s="264"/>
      <c r="M354" s="264"/>
      <c r="N354" s="264"/>
      <c r="O354" s="266"/>
      <c r="P354" s="266"/>
    </row>
    <row r="355" ht="15.75" customHeight="1">
      <c r="A355" s="264"/>
      <c r="B355" s="264"/>
      <c r="C355" s="430"/>
      <c r="D355" s="264"/>
      <c r="E355" s="264"/>
      <c r="F355" s="264"/>
      <c r="G355" s="264"/>
      <c r="H355" s="264"/>
      <c r="I355" s="264"/>
      <c r="J355" s="264"/>
      <c r="K355" s="264"/>
      <c r="L355" s="264"/>
      <c r="M355" s="264"/>
      <c r="N355" s="264"/>
      <c r="O355" s="266"/>
      <c r="P355" s="266"/>
    </row>
    <row r="356" ht="15.75" customHeight="1">
      <c r="A356" s="264"/>
      <c r="B356" s="264"/>
      <c r="C356" s="430"/>
      <c r="D356" s="264"/>
      <c r="E356" s="264"/>
      <c r="F356" s="264"/>
      <c r="G356" s="264"/>
      <c r="H356" s="264"/>
      <c r="I356" s="264"/>
      <c r="J356" s="264"/>
      <c r="K356" s="264"/>
      <c r="L356" s="264"/>
      <c r="M356" s="264"/>
      <c r="N356" s="264"/>
      <c r="O356" s="266"/>
      <c r="P356" s="266"/>
    </row>
    <row r="357" ht="15.75" customHeight="1">
      <c r="A357" s="264"/>
      <c r="B357" s="264"/>
      <c r="C357" s="430"/>
      <c r="D357" s="264"/>
      <c r="E357" s="264"/>
      <c r="F357" s="264"/>
      <c r="G357" s="264"/>
      <c r="H357" s="264"/>
      <c r="I357" s="264"/>
      <c r="J357" s="264"/>
      <c r="K357" s="264"/>
      <c r="L357" s="264"/>
      <c r="M357" s="264"/>
      <c r="N357" s="264"/>
      <c r="O357" s="266"/>
      <c r="P357" s="266"/>
    </row>
    <row r="358" ht="15.75" customHeight="1">
      <c r="A358" s="264"/>
      <c r="B358" s="264"/>
      <c r="C358" s="430"/>
      <c r="D358" s="264"/>
      <c r="E358" s="264"/>
      <c r="F358" s="264"/>
      <c r="G358" s="264"/>
      <c r="H358" s="264"/>
      <c r="I358" s="264"/>
      <c r="J358" s="264"/>
      <c r="K358" s="264"/>
      <c r="L358" s="264"/>
      <c r="M358" s="264"/>
      <c r="N358" s="264"/>
      <c r="O358" s="266"/>
      <c r="P358" s="266"/>
    </row>
    <row r="359" ht="15.75" customHeight="1">
      <c r="A359" s="264"/>
      <c r="B359" s="264"/>
      <c r="C359" s="430"/>
      <c r="D359" s="264"/>
      <c r="E359" s="264"/>
      <c r="F359" s="264"/>
      <c r="G359" s="264"/>
      <c r="H359" s="264"/>
      <c r="I359" s="264"/>
      <c r="J359" s="264"/>
      <c r="K359" s="264"/>
      <c r="L359" s="264"/>
      <c r="M359" s="264"/>
      <c r="N359" s="264"/>
      <c r="O359" s="266"/>
      <c r="P359" s="266"/>
    </row>
    <row r="360" ht="15.75" customHeight="1">
      <c r="A360" s="264"/>
      <c r="B360" s="264"/>
      <c r="C360" s="430"/>
      <c r="D360" s="264"/>
      <c r="E360" s="264"/>
      <c r="F360" s="264"/>
      <c r="G360" s="264"/>
      <c r="H360" s="264"/>
      <c r="I360" s="264"/>
      <c r="J360" s="264"/>
      <c r="K360" s="264"/>
      <c r="L360" s="264"/>
      <c r="M360" s="264"/>
      <c r="N360" s="264"/>
      <c r="O360" s="266"/>
      <c r="P360" s="266"/>
    </row>
    <row r="361" ht="15.75" customHeight="1">
      <c r="A361" s="264"/>
      <c r="B361" s="264"/>
      <c r="C361" s="430"/>
      <c r="D361" s="264"/>
      <c r="E361" s="264"/>
      <c r="F361" s="264"/>
      <c r="G361" s="264"/>
      <c r="H361" s="264"/>
      <c r="I361" s="264"/>
      <c r="J361" s="264"/>
      <c r="K361" s="264"/>
      <c r="L361" s="264"/>
      <c r="M361" s="264"/>
      <c r="N361" s="264"/>
      <c r="O361" s="266"/>
      <c r="P361" s="266"/>
    </row>
    <row r="362" ht="15.75" customHeight="1">
      <c r="A362" s="264"/>
      <c r="B362" s="264"/>
      <c r="C362" s="430"/>
      <c r="D362" s="264"/>
      <c r="E362" s="264"/>
      <c r="F362" s="264"/>
      <c r="G362" s="264"/>
      <c r="H362" s="264"/>
      <c r="I362" s="264"/>
      <c r="J362" s="264"/>
      <c r="K362" s="264"/>
      <c r="L362" s="264"/>
      <c r="M362" s="264"/>
      <c r="N362" s="264"/>
      <c r="O362" s="266"/>
      <c r="P362" s="266"/>
    </row>
    <row r="363" ht="15.75" customHeight="1">
      <c r="A363" s="264"/>
      <c r="B363" s="264"/>
      <c r="C363" s="430"/>
      <c r="D363" s="264"/>
      <c r="E363" s="264"/>
      <c r="F363" s="264"/>
      <c r="G363" s="264"/>
      <c r="H363" s="264"/>
      <c r="I363" s="264"/>
      <c r="J363" s="264"/>
      <c r="K363" s="264"/>
      <c r="L363" s="264"/>
      <c r="M363" s="264"/>
      <c r="N363" s="264"/>
      <c r="O363" s="266"/>
      <c r="P363" s="266"/>
    </row>
    <row r="364" ht="15.75" customHeight="1">
      <c r="A364" s="264"/>
      <c r="B364" s="264"/>
      <c r="C364" s="430"/>
      <c r="D364" s="264"/>
      <c r="E364" s="264"/>
      <c r="F364" s="264"/>
      <c r="G364" s="264"/>
      <c r="H364" s="264"/>
      <c r="I364" s="264"/>
      <c r="J364" s="264"/>
      <c r="K364" s="264"/>
      <c r="L364" s="264"/>
      <c r="M364" s="264"/>
      <c r="N364" s="264"/>
      <c r="O364" s="266"/>
      <c r="P364" s="266"/>
    </row>
    <row r="365" ht="15.75" customHeight="1">
      <c r="A365" s="264"/>
      <c r="B365" s="264"/>
      <c r="C365" s="430"/>
      <c r="D365" s="264"/>
      <c r="E365" s="264"/>
      <c r="F365" s="264"/>
      <c r="G365" s="264"/>
      <c r="H365" s="264"/>
      <c r="I365" s="264"/>
      <c r="J365" s="264"/>
      <c r="K365" s="264"/>
      <c r="L365" s="264"/>
      <c r="M365" s="264"/>
      <c r="N365" s="264"/>
      <c r="O365" s="266"/>
      <c r="P365" s="266"/>
    </row>
    <row r="366" ht="15.75" customHeight="1">
      <c r="A366" s="264"/>
      <c r="B366" s="264"/>
      <c r="C366" s="430"/>
      <c r="D366" s="264"/>
      <c r="E366" s="264"/>
      <c r="F366" s="264"/>
      <c r="G366" s="264"/>
      <c r="H366" s="264"/>
      <c r="I366" s="264"/>
      <c r="J366" s="264"/>
      <c r="K366" s="264"/>
      <c r="L366" s="264"/>
      <c r="M366" s="264"/>
      <c r="N366" s="264"/>
      <c r="O366" s="266"/>
      <c r="P366" s="266"/>
    </row>
    <row r="367" ht="15.75" customHeight="1">
      <c r="A367" s="264"/>
      <c r="B367" s="264"/>
      <c r="C367" s="430"/>
      <c r="D367" s="264"/>
      <c r="E367" s="264"/>
      <c r="F367" s="264"/>
      <c r="G367" s="264"/>
      <c r="H367" s="264"/>
      <c r="I367" s="264"/>
      <c r="J367" s="264"/>
      <c r="K367" s="264"/>
      <c r="L367" s="264"/>
      <c r="M367" s="264"/>
      <c r="N367" s="264"/>
      <c r="O367" s="266"/>
      <c r="P367" s="266"/>
    </row>
    <row r="368" ht="15.75" customHeight="1">
      <c r="A368" s="264"/>
      <c r="B368" s="264"/>
      <c r="C368" s="430"/>
      <c r="D368" s="264"/>
      <c r="E368" s="264"/>
      <c r="F368" s="264"/>
      <c r="G368" s="264"/>
      <c r="H368" s="264"/>
      <c r="I368" s="264"/>
      <c r="J368" s="264"/>
      <c r="K368" s="264"/>
      <c r="L368" s="264"/>
      <c r="M368" s="264"/>
      <c r="N368" s="264"/>
      <c r="O368" s="266"/>
      <c r="P368" s="266"/>
    </row>
    <row r="369" ht="15.75" customHeight="1">
      <c r="A369" s="264"/>
      <c r="B369" s="264"/>
      <c r="C369" s="430"/>
      <c r="D369" s="264"/>
      <c r="E369" s="264"/>
      <c r="F369" s="264"/>
      <c r="G369" s="264"/>
      <c r="H369" s="264"/>
      <c r="I369" s="264"/>
      <c r="J369" s="264"/>
      <c r="K369" s="264"/>
      <c r="L369" s="264"/>
      <c r="M369" s="264"/>
      <c r="N369" s="264"/>
      <c r="O369" s="266"/>
      <c r="P369" s="266"/>
    </row>
    <row r="370" ht="15.75" customHeight="1">
      <c r="A370" s="264"/>
      <c r="B370" s="264"/>
      <c r="C370" s="430"/>
      <c r="D370" s="264"/>
      <c r="E370" s="264"/>
      <c r="F370" s="264"/>
      <c r="G370" s="264"/>
      <c r="H370" s="264"/>
      <c r="I370" s="264"/>
      <c r="J370" s="264"/>
      <c r="K370" s="264"/>
      <c r="L370" s="264"/>
      <c r="M370" s="264"/>
      <c r="N370" s="264"/>
      <c r="O370" s="266"/>
      <c r="P370" s="266"/>
    </row>
    <row r="371" ht="15.75" customHeight="1">
      <c r="A371" s="264"/>
      <c r="B371" s="264"/>
      <c r="C371" s="430"/>
      <c r="D371" s="264"/>
      <c r="E371" s="264"/>
      <c r="F371" s="264"/>
      <c r="G371" s="264"/>
      <c r="H371" s="264"/>
      <c r="I371" s="264"/>
      <c r="J371" s="264"/>
      <c r="K371" s="264"/>
      <c r="L371" s="264"/>
      <c r="M371" s="264"/>
      <c r="N371" s="264"/>
      <c r="O371" s="266"/>
      <c r="P371" s="266"/>
    </row>
    <row r="372" ht="15.75" customHeight="1">
      <c r="A372" s="264"/>
      <c r="B372" s="264"/>
      <c r="C372" s="430"/>
      <c r="D372" s="264"/>
      <c r="E372" s="264"/>
      <c r="F372" s="264"/>
      <c r="G372" s="264"/>
      <c r="H372" s="264"/>
      <c r="I372" s="264"/>
      <c r="J372" s="264"/>
      <c r="K372" s="264"/>
      <c r="L372" s="264"/>
      <c r="M372" s="264"/>
      <c r="N372" s="264"/>
      <c r="O372" s="266"/>
      <c r="P372" s="266"/>
    </row>
    <row r="373" ht="15.75" customHeight="1">
      <c r="A373" s="264"/>
      <c r="B373" s="264"/>
      <c r="C373" s="430"/>
      <c r="D373" s="264"/>
      <c r="E373" s="264"/>
      <c r="F373" s="264"/>
      <c r="G373" s="264"/>
      <c r="H373" s="264"/>
      <c r="I373" s="264"/>
      <c r="J373" s="264"/>
      <c r="K373" s="264"/>
      <c r="L373" s="264"/>
      <c r="M373" s="264"/>
      <c r="N373" s="264"/>
      <c r="O373" s="266"/>
      <c r="P373" s="266"/>
    </row>
    <row r="374" ht="15.75" customHeight="1">
      <c r="A374" s="264"/>
      <c r="B374" s="264"/>
      <c r="C374" s="430"/>
      <c r="D374" s="264"/>
      <c r="E374" s="264"/>
      <c r="F374" s="264"/>
      <c r="G374" s="264"/>
      <c r="H374" s="264"/>
      <c r="I374" s="264"/>
      <c r="J374" s="264"/>
      <c r="K374" s="264"/>
      <c r="L374" s="264"/>
      <c r="M374" s="264"/>
      <c r="N374" s="264"/>
      <c r="O374" s="266"/>
      <c r="P374" s="266"/>
    </row>
    <row r="375" ht="15.75" customHeight="1">
      <c r="A375" s="264"/>
      <c r="B375" s="264"/>
      <c r="C375" s="430"/>
      <c r="D375" s="264"/>
      <c r="E375" s="264"/>
      <c r="F375" s="264"/>
      <c r="G375" s="264"/>
      <c r="H375" s="264"/>
      <c r="I375" s="264"/>
      <c r="J375" s="264"/>
      <c r="K375" s="264"/>
      <c r="L375" s="264"/>
      <c r="M375" s="264"/>
      <c r="N375" s="264"/>
      <c r="O375" s="266"/>
      <c r="P375" s="266"/>
    </row>
    <row r="376" ht="15.75" customHeight="1">
      <c r="A376" s="264"/>
      <c r="B376" s="264"/>
      <c r="C376" s="430"/>
      <c r="D376" s="264"/>
      <c r="E376" s="264"/>
      <c r="F376" s="264"/>
      <c r="G376" s="264"/>
      <c r="H376" s="264"/>
      <c r="I376" s="264"/>
      <c r="J376" s="264"/>
      <c r="K376" s="264"/>
      <c r="L376" s="264"/>
      <c r="M376" s="264"/>
      <c r="N376" s="264"/>
      <c r="O376" s="266"/>
      <c r="P376" s="266"/>
    </row>
    <row r="377" ht="15.75" customHeight="1">
      <c r="A377" s="264"/>
      <c r="B377" s="264"/>
      <c r="C377" s="430"/>
      <c r="D377" s="264"/>
      <c r="E377" s="264"/>
      <c r="F377" s="264"/>
      <c r="G377" s="264"/>
      <c r="H377" s="264"/>
      <c r="I377" s="264"/>
      <c r="J377" s="264"/>
      <c r="K377" s="264"/>
      <c r="L377" s="264"/>
      <c r="M377" s="264"/>
      <c r="N377" s="264"/>
      <c r="O377" s="266"/>
      <c r="P377" s="266"/>
    </row>
    <row r="378" ht="15.75" customHeight="1">
      <c r="A378" s="264"/>
      <c r="B378" s="264"/>
      <c r="C378" s="430"/>
      <c r="D378" s="264"/>
      <c r="E378" s="264"/>
      <c r="F378" s="264"/>
      <c r="G378" s="264"/>
      <c r="H378" s="264"/>
      <c r="I378" s="264"/>
      <c r="J378" s="264"/>
      <c r="K378" s="264"/>
      <c r="L378" s="264"/>
      <c r="M378" s="264"/>
      <c r="N378" s="264"/>
      <c r="O378" s="266"/>
      <c r="P378" s="266"/>
    </row>
    <row r="379" ht="15.75" customHeight="1">
      <c r="A379" s="264"/>
      <c r="B379" s="264"/>
      <c r="C379" s="430"/>
      <c r="D379" s="264"/>
      <c r="E379" s="264"/>
      <c r="F379" s="264"/>
      <c r="G379" s="264"/>
      <c r="H379" s="264"/>
      <c r="I379" s="264"/>
      <c r="J379" s="264"/>
      <c r="K379" s="264"/>
      <c r="L379" s="264"/>
      <c r="M379" s="264"/>
      <c r="N379" s="264"/>
      <c r="O379" s="266"/>
      <c r="P379" s="266"/>
    </row>
    <row r="380" ht="15.75" customHeight="1">
      <c r="A380" s="264"/>
      <c r="B380" s="264"/>
      <c r="C380" s="430"/>
      <c r="D380" s="264"/>
      <c r="E380" s="264"/>
      <c r="F380" s="264"/>
      <c r="G380" s="264"/>
      <c r="H380" s="264"/>
      <c r="I380" s="264"/>
      <c r="J380" s="264"/>
      <c r="K380" s="264"/>
      <c r="L380" s="264"/>
      <c r="M380" s="264"/>
      <c r="N380" s="264"/>
      <c r="O380" s="266"/>
      <c r="P380" s="266"/>
    </row>
    <row r="381" ht="15.75" customHeight="1">
      <c r="A381" s="264"/>
      <c r="B381" s="264"/>
      <c r="C381" s="430"/>
      <c r="D381" s="264"/>
      <c r="E381" s="264"/>
      <c r="F381" s="264"/>
      <c r="G381" s="264"/>
      <c r="H381" s="264"/>
      <c r="I381" s="264"/>
      <c r="J381" s="264"/>
      <c r="K381" s="264"/>
      <c r="L381" s="264"/>
      <c r="M381" s="264"/>
      <c r="N381" s="264"/>
      <c r="O381" s="266"/>
      <c r="P381" s="266"/>
    </row>
    <row r="382" ht="15.75" customHeight="1">
      <c r="A382" s="264"/>
      <c r="B382" s="264"/>
      <c r="C382" s="430"/>
      <c r="D382" s="264"/>
      <c r="E382" s="264"/>
      <c r="F382" s="264"/>
      <c r="G382" s="264"/>
      <c r="H382" s="264"/>
      <c r="I382" s="264"/>
      <c r="J382" s="264"/>
      <c r="K382" s="264"/>
      <c r="L382" s="264"/>
      <c r="M382" s="264"/>
      <c r="N382" s="264"/>
      <c r="O382" s="266"/>
      <c r="P382" s="266"/>
    </row>
    <row r="383" ht="15.75" customHeight="1">
      <c r="A383" s="264"/>
      <c r="B383" s="264"/>
      <c r="C383" s="430"/>
      <c r="D383" s="264"/>
      <c r="E383" s="264"/>
      <c r="F383" s="264"/>
      <c r="G383" s="264"/>
      <c r="H383" s="264"/>
      <c r="I383" s="264"/>
      <c r="J383" s="264"/>
      <c r="K383" s="264"/>
      <c r="L383" s="264"/>
      <c r="M383" s="264"/>
      <c r="N383" s="264"/>
      <c r="O383" s="266"/>
      <c r="P383" s="266"/>
    </row>
    <row r="384" ht="15.75" customHeight="1">
      <c r="A384" s="264"/>
      <c r="B384" s="264"/>
      <c r="C384" s="430"/>
      <c r="D384" s="264"/>
      <c r="E384" s="264"/>
      <c r="F384" s="264"/>
      <c r="G384" s="264"/>
      <c r="H384" s="264"/>
      <c r="I384" s="264"/>
      <c r="J384" s="264"/>
      <c r="K384" s="264"/>
      <c r="L384" s="264"/>
      <c r="M384" s="264"/>
      <c r="N384" s="264"/>
      <c r="O384" s="266"/>
      <c r="P384" s="266"/>
    </row>
    <row r="385" ht="15.75" customHeight="1">
      <c r="A385" s="264"/>
      <c r="B385" s="264"/>
      <c r="C385" s="430"/>
      <c r="D385" s="264"/>
      <c r="E385" s="264"/>
      <c r="F385" s="264"/>
      <c r="G385" s="264"/>
      <c r="H385" s="264"/>
      <c r="I385" s="264"/>
      <c r="J385" s="264"/>
      <c r="K385" s="264"/>
      <c r="L385" s="264"/>
      <c r="M385" s="264"/>
      <c r="N385" s="264"/>
      <c r="O385" s="266"/>
      <c r="P385" s="266"/>
    </row>
    <row r="386" ht="15.75" customHeight="1">
      <c r="A386" s="264"/>
      <c r="B386" s="264"/>
      <c r="C386" s="430"/>
      <c r="D386" s="264"/>
      <c r="E386" s="264"/>
      <c r="F386" s="264"/>
      <c r="G386" s="264"/>
      <c r="H386" s="264"/>
      <c r="I386" s="264"/>
      <c r="J386" s="264"/>
      <c r="K386" s="264"/>
      <c r="L386" s="264"/>
      <c r="M386" s="264"/>
      <c r="N386" s="264"/>
      <c r="O386" s="266"/>
      <c r="P386" s="266"/>
    </row>
    <row r="387" ht="15.75" customHeight="1">
      <c r="A387" s="264"/>
      <c r="B387" s="264"/>
      <c r="C387" s="430"/>
      <c r="D387" s="264"/>
      <c r="E387" s="264"/>
      <c r="F387" s="264"/>
      <c r="G387" s="264"/>
      <c r="H387" s="264"/>
      <c r="I387" s="264"/>
      <c r="J387" s="264"/>
      <c r="K387" s="264"/>
      <c r="L387" s="264"/>
      <c r="M387" s="264"/>
      <c r="N387" s="264"/>
      <c r="O387" s="266"/>
      <c r="P387" s="266"/>
    </row>
    <row r="388" ht="15.75" customHeight="1">
      <c r="A388" s="264"/>
      <c r="B388" s="264"/>
      <c r="C388" s="430"/>
      <c r="D388" s="264"/>
      <c r="E388" s="264"/>
      <c r="F388" s="264"/>
      <c r="G388" s="264"/>
      <c r="H388" s="264"/>
      <c r="I388" s="264"/>
      <c r="J388" s="264"/>
      <c r="K388" s="264"/>
      <c r="L388" s="264"/>
      <c r="M388" s="264"/>
      <c r="N388" s="264"/>
      <c r="O388" s="266"/>
      <c r="P388" s="266"/>
    </row>
    <row r="389" ht="15.75" customHeight="1">
      <c r="A389" s="264"/>
      <c r="B389" s="264"/>
      <c r="C389" s="430"/>
      <c r="D389" s="264"/>
      <c r="E389" s="264"/>
      <c r="F389" s="264"/>
      <c r="G389" s="264"/>
      <c r="H389" s="264"/>
      <c r="I389" s="264"/>
      <c r="J389" s="264"/>
      <c r="K389" s="264"/>
      <c r="L389" s="264"/>
      <c r="M389" s="264"/>
      <c r="N389" s="264"/>
      <c r="O389" s="266"/>
      <c r="P389" s="266"/>
    </row>
    <row r="390" ht="15.75" customHeight="1">
      <c r="A390" s="264"/>
      <c r="B390" s="264"/>
      <c r="C390" s="430"/>
      <c r="D390" s="264"/>
      <c r="E390" s="264"/>
      <c r="F390" s="264"/>
      <c r="G390" s="264"/>
      <c r="H390" s="264"/>
      <c r="I390" s="264"/>
      <c r="J390" s="264"/>
      <c r="K390" s="264"/>
      <c r="L390" s="264"/>
      <c r="M390" s="264"/>
      <c r="N390" s="264"/>
      <c r="O390" s="266"/>
      <c r="P390" s="266"/>
    </row>
    <row r="391" ht="15.75" customHeight="1">
      <c r="A391" s="264"/>
      <c r="B391" s="264"/>
      <c r="C391" s="430"/>
      <c r="D391" s="264"/>
      <c r="E391" s="264"/>
      <c r="F391" s="264"/>
      <c r="G391" s="264"/>
      <c r="H391" s="264"/>
      <c r="I391" s="264"/>
      <c r="J391" s="264"/>
      <c r="K391" s="264"/>
      <c r="L391" s="264"/>
      <c r="M391" s="264"/>
      <c r="N391" s="264"/>
      <c r="O391" s="266"/>
      <c r="P391" s="266"/>
    </row>
    <row r="392" ht="15.75" customHeight="1">
      <c r="A392" s="264"/>
      <c r="B392" s="264"/>
      <c r="C392" s="430"/>
      <c r="D392" s="264"/>
      <c r="E392" s="264"/>
      <c r="F392" s="264"/>
      <c r="G392" s="264"/>
      <c r="H392" s="264"/>
      <c r="I392" s="264"/>
      <c r="J392" s="264"/>
      <c r="K392" s="264"/>
      <c r="L392" s="264"/>
      <c r="M392" s="264"/>
      <c r="N392" s="264"/>
      <c r="O392" s="266"/>
      <c r="P392" s="266"/>
    </row>
    <row r="393" ht="15.75" customHeight="1">
      <c r="A393" s="264"/>
      <c r="B393" s="264"/>
      <c r="C393" s="430"/>
      <c r="D393" s="264"/>
      <c r="E393" s="264"/>
      <c r="F393" s="264"/>
      <c r="G393" s="264"/>
      <c r="H393" s="264"/>
      <c r="I393" s="264"/>
      <c r="J393" s="264"/>
      <c r="K393" s="264"/>
      <c r="L393" s="264"/>
      <c r="M393" s="264"/>
      <c r="N393" s="264"/>
      <c r="O393" s="266"/>
      <c r="P393" s="266"/>
    </row>
    <row r="394" ht="15.75" customHeight="1">
      <c r="A394" s="264"/>
      <c r="B394" s="264"/>
      <c r="C394" s="430"/>
      <c r="D394" s="264"/>
      <c r="E394" s="264"/>
      <c r="F394" s="264"/>
      <c r="G394" s="264"/>
      <c r="H394" s="264"/>
      <c r="I394" s="264"/>
      <c r="J394" s="264"/>
      <c r="K394" s="264"/>
      <c r="L394" s="264"/>
      <c r="M394" s="264"/>
      <c r="N394" s="264"/>
      <c r="O394" s="266"/>
      <c r="P394" s="266"/>
    </row>
    <row r="395" ht="15.75" customHeight="1">
      <c r="A395" s="264"/>
      <c r="B395" s="264"/>
      <c r="C395" s="430"/>
      <c r="D395" s="264"/>
      <c r="E395" s="264"/>
      <c r="F395" s="264"/>
      <c r="G395" s="264"/>
      <c r="H395" s="264"/>
      <c r="I395" s="264"/>
      <c r="J395" s="264"/>
      <c r="K395" s="264"/>
      <c r="L395" s="264"/>
      <c r="M395" s="264"/>
      <c r="N395" s="264"/>
      <c r="O395" s="266"/>
      <c r="P395" s="266"/>
    </row>
    <row r="396" ht="15.75" customHeight="1">
      <c r="A396" s="264"/>
      <c r="B396" s="264"/>
      <c r="C396" s="430"/>
      <c r="D396" s="264"/>
      <c r="E396" s="264"/>
      <c r="F396" s="264"/>
      <c r="G396" s="264"/>
      <c r="H396" s="264"/>
      <c r="I396" s="264"/>
      <c r="J396" s="264"/>
      <c r="K396" s="264"/>
      <c r="L396" s="264"/>
      <c r="M396" s="264"/>
      <c r="N396" s="264"/>
      <c r="O396" s="266"/>
      <c r="P396" s="266"/>
    </row>
    <row r="397" ht="15.75" customHeight="1">
      <c r="A397" s="264"/>
      <c r="B397" s="264"/>
      <c r="C397" s="430"/>
      <c r="D397" s="264"/>
      <c r="E397" s="264"/>
      <c r="F397" s="264"/>
      <c r="G397" s="264"/>
      <c r="H397" s="264"/>
      <c r="I397" s="264"/>
      <c r="J397" s="264"/>
      <c r="K397" s="264"/>
      <c r="L397" s="264"/>
      <c r="M397" s="264"/>
      <c r="N397" s="264"/>
      <c r="O397" s="266"/>
      <c r="P397" s="266"/>
    </row>
    <row r="398" ht="15.75" customHeight="1">
      <c r="A398" s="264"/>
      <c r="B398" s="264"/>
      <c r="C398" s="430"/>
      <c r="D398" s="264"/>
      <c r="E398" s="264"/>
      <c r="F398" s="264"/>
      <c r="G398" s="264"/>
      <c r="H398" s="264"/>
      <c r="I398" s="264"/>
      <c r="J398" s="264"/>
      <c r="K398" s="264"/>
      <c r="L398" s="264"/>
      <c r="M398" s="264"/>
      <c r="N398" s="264"/>
      <c r="O398" s="266"/>
      <c r="P398" s="266"/>
    </row>
    <row r="399" ht="15.75" customHeight="1">
      <c r="A399" s="264"/>
      <c r="B399" s="264"/>
      <c r="C399" s="430"/>
      <c r="D399" s="264"/>
      <c r="E399" s="264"/>
      <c r="F399" s="264"/>
      <c r="G399" s="264"/>
      <c r="H399" s="264"/>
      <c r="I399" s="264"/>
      <c r="J399" s="264"/>
      <c r="K399" s="264"/>
      <c r="L399" s="264"/>
      <c r="M399" s="264"/>
      <c r="N399" s="264"/>
      <c r="O399" s="266"/>
      <c r="P399" s="266"/>
    </row>
    <row r="400" ht="15.75" customHeight="1">
      <c r="A400" s="264"/>
      <c r="B400" s="264"/>
      <c r="C400" s="430"/>
      <c r="D400" s="264"/>
      <c r="E400" s="264"/>
      <c r="F400" s="264"/>
      <c r="G400" s="264"/>
      <c r="H400" s="264"/>
      <c r="I400" s="264"/>
      <c r="J400" s="264"/>
      <c r="K400" s="264"/>
      <c r="L400" s="264"/>
      <c r="M400" s="264"/>
      <c r="N400" s="264"/>
      <c r="O400" s="266"/>
      <c r="P400" s="266"/>
    </row>
    <row r="401" ht="15.75" customHeight="1">
      <c r="A401" s="264"/>
      <c r="B401" s="264"/>
      <c r="C401" s="430"/>
      <c r="D401" s="264"/>
      <c r="E401" s="264"/>
      <c r="F401" s="264"/>
      <c r="G401" s="264"/>
      <c r="H401" s="264"/>
      <c r="I401" s="264"/>
      <c r="J401" s="264"/>
      <c r="K401" s="264"/>
      <c r="L401" s="264"/>
      <c r="M401" s="264"/>
      <c r="N401" s="264"/>
      <c r="O401" s="266"/>
      <c r="P401" s="266"/>
    </row>
    <row r="402" ht="15.75" customHeight="1">
      <c r="A402" s="264"/>
      <c r="B402" s="264"/>
      <c r="C402" s="430"/>
      <c r="D402" s="264"/>
      <c r="E402" s="264"/>
      <c r="F402" s="264"/>
      <c r="G402" s="264"/>
      <c r="H402" s="264"/>
      <c r="I402" s="264"/>
      <c r="J402" s="264"/>
      <c r="K402" s="264"/>
      <c r="L402" s="264"/>
      <c r="M402" s="264"/>
      <c r="N402" s="264"/>
      <c r="O402" s="266"/>
      <c r="P402" s="266"/>
    </row>
    <row r="403" ht="15.75" customHeight="1">
      <c r="A403" s="264"/>
      <c r="B403" s="264"/>
      <c r="C403" s="430"/>
      <c r="D403" s="264"/>
      <c r="E403" s="264"/>
      <c r="F403" s="264"/>
      <c r="G403" s="264"/>
      <c r="H403" s="264"/>
      <c r="I403" s="264"/>
      <c r="J403" s="264"/>
      <c r="K403" s="264"/>
      <c r="L403" s="264"/>
      <c r="M403" s="264"/>
      <c r="N403" s="264"/>
      <c r="O403" s="266"/>
      <c r="P403" s="266"/>
    </row>
    <row r="404" ht="15.75" customHeight="1">
      <c r="A404" s="264"/>
      <c r="B404" s="264"/>
      <c r="C404" s="430"/>
      <c r="D404" s="264"/>
      <c r="E404" s="264"/>
      <c r="F404" s="264"/>
      <c r="G404" s="264"/>
      <c r="H404" s="264"/>
      <c r="I404" s="264"/>
      <c r="J404" s="264"/>
      <c r="K404" s="264"/>
      <c r="L404" s="264"/>
      <c r="M404" s="264"/>
      <c r="N404" s="264"/>
      <c r="O404" s="266"/>
      <c r="P404" s="266"/>
    </row>
    <row r="405" ht="15.75" customHeight="1">
      <c r="A405" s="264"/>
      <c r="B405" s="264"/>
      <c r="C405" s="430"/>
      <c r="D405" s="264"/>
      <c r="E405" s="264"/>
      <c r="F405" s="264"/>
      <c r="G405" s="264"/>
      <c r="H405" s="264"/>
      <c r="I405" s="264"/>
      <c r="J405" s="264"/>
      <c r="K405" s="264"/>
      <c r="L405" s="264"/>
      <c r="M405" s="264"/>
      <c r="N405" s="264"/>
      <c r="O405" s="266"/>
      <c r="P405" s="266"/>
    </row>
    <row r="406" ht="15.75" customHeight="1">
      <c r="A406" s="264"/>
      <c r="B406" s="264"/>
      <c r="C406" s="430"/>
      <c r="D406" s="264"/>
      <c r="E406" s="264"/>
      <c r="F406" s="264"/>
      <c r="G406" s="264"/>
      <c r="H406" s="264"/>
      <c r="I406" s="264"/>
      <c r="J406" s="264"/>
      <c r="K406" s="264"/>
      <c r="L406" s="264"/>
      <c r="M406" s="264"/>
      <c r="N406" s="264"/>
      <c r="O406" s="266"/>
      <c r="P406" s="266"/>
    </row>
    <row r="407" ht="15.75" customHeight="1">
      <c r="A407" s="264"/>
      <c r="B407" s="264"/>
      <c r="C407" s="430"/>
      <c r="D407" s="264"/>
      <c r="E407" s="264"/>
      <c r="F407" s="264"/>
      <c r="G407" s="264"/>
      <c r="H407" s="264"/>
      <c r="I407" s="264"/>
      <c r="J407" s="264"/>
      <c r="K407" s="264"/>
      <c r="L407" s="264"/>
      <c r="M407" s="264"/>
      <c r="N407" s="264"/>
      <c r="O407" s="266"/>
      <c r="P407" s="266"/>
    </row>
    <row r="408" ht="15.75" customHeight="1">
      <c r="A408" s="264"/>
      <c r="B408" s="264"/>
      <c r="C408" s="430"/>
      <c r="D408" s="264"/>
      <c r="E408" s="264"/>
      <c r="F408" s="264"/>
      <c r="G408" s="264"/>
      <c r="H408" s="264"/>
      <c r="I408" s="264"/>
      <c r="J408" s="264"/>
      <c r="K408" s="264"/>
      <c r="L408" s="264"/>
      <c r="M408" s="264"/>
      <c r="N408" s="264"/>
      <c r="O408" s="266"/>
      <c r="P408" s="266"/>
    </row>
    <row r="409" ht="15.75" customHeight="1">
      <c r="A409" s="264"/>
      <c r="B409" s="264"/>
      <c r="C409" s="430"/>
      <c r="D409" s="264"/>
      <c r="E409" s="264"/>
      <c r="F409" s="264"/>
      <c r="G409" s="264"/>
      <c r="H409" s="264"/>
      <c r="I409" s="264"/>
      <c r="J409" s="264"/>
      <c r="K409" s="264"/>
      <c r="L409" s="264"/>
      <c r="M409" s="264"/>
      <c r="N409" s="264"/>
      <c r="O409" s="266"/>
      <c r="P409" s="266"/>
    </row>
    <row r="410" ht="15.75" customHeight="1">
      <c r="A410" s="264"/>
      <c r="B410" s="264"/>
      <c r="C410" s="430"/>
      <c r="D410" s="264"/>
      <c r="E410" s="264"/>
      <c r="F410" s="264"/>
      <c r="G410" s="264"/>
      <c r="H410" s="264"/>
      <c r="I410" s="264"/>
      <c r="J410" s="264"/>
      <c r="K410" s="264"/>
      <c r="L410" s="264"/>
      <c r="M410" s="264"/>
      <c r="N410" s="264"/>
      <c r="O410" s="266"/>
      <c r="P410" s="266"/>
    </row>
    <row r="411" ht="15.75" customHeight="1">
      <c r="A411" s="264"/>
      <c r="B411" s="264"/>
      <c r="C411" s="430"/>
      <c r="D411" s="264"/>
      <c r="E411" s="264"/>
      <c r="F411" s="264"/>
      <c r="G411" s="264"/>
      <c r="H411" s="264"/>
      <c r="I411" s="264"/>
      <c r="J411" s="264"/>
      <c r="K411" s="264"/>
      <c r="L411" s="264"/>
      <c r="M411" s="264"/>
      <c r="N411" s="264"/>
      <c r="O411" s="266"/>
      <c r="P411" s="266"/>
    </row>
    <row r="412" ht="15.75" customHeight="1">
      <c r="A412" s="264"/>
      <c r="B412" s="264"/>
      <c r="C412" s="430"/>
      <c r="D412" s="264"/>
      <c r="E412" s="264"/>
      <c r="F412" s="264"/>
      <c r="G412" s="264"/>
      <c r="H412" s="264"/>
      <c r="I412" s="264"/>
      <c r="J412" s="264"/>
      <c r="K412" s="264"/>
      <c r="L412" s="264"/>
      <c r="M412" s="264"/>
      <c r="N412" s="264"/>
      <c r="O412" s="266"/>
      <c r="P412" s="266"/>
    </row>
    <row r="413" ht="15.75" customHeight="1">
      <c r="A413" s="264"/>
      <c r="B413" s="264"/>
      <c r="C413" s="430"/>
      <c r="D413" s="264"/>
      <c r="E413" s="264"/>
      <c r="F413" s="264"/>
      <c r="G413" s="264"/>
      <c r="H413" s="264"/>
      <c r="I413" s="264"/>
      <c r="J413" s="264"/>
      <c r="K413" s="264"/>
      <c r="L413" s="264"/>
      <c r="M413" s="264"/>
      <c r="N413" s="264"/>
      <c r="O413" s="266"/>
      <c r="P413" s="266"/>
    </row>
    <row r="414" ht="15.75" customHeight="1">
      <c r="A414" s="264"/>
      <c r="B414" s="264"/>
      <c r="C414" s="430"/>
      <c r="D414" s="264"/>
      <c r="E414" s="264"/>
      <c r="F414" s="264"/>
      <c r="G414" s="264"/>
      <c r="H414" s="264"/>
      <c r="I414" s="264"/>
      <c r="J414" s="264"/>
      <c r="K414" s="264"/>
      <c r="L414" s="264"/>
      <c r="M414" s="264"/>
      <c r="N414" s="264"/>
      <c r="O414" s="266"/>
      <c r="P414" s="266"/>
    </row>
    <row r="415" ht="15.75" customHeight="1">
      <c r="A415" s="264"/>
      <c r="B415" s="264"/>
      <c r="C415" s="430"/>
      <c r="D415" s="264"/>
      <c r="E415" s="264"/>
      <c r="F415" s="264"/>
      <c r="G415" s="264"/>
      <c r="H415" s="264"/>
      <c r="I415" s="264"/>
      <c r="J415" s="264"/>
      <c r="K415" s="264"/>
      <c r="L415" s="264"/>
      <c r="M415" s="264"/>
      <c r="N415" s="264"/>
      <c r="O415" s="266"/>
      <c r="P415" s="266"/>
    </row>
    <row r="416" ht="15.75" customHeight="1">
      <c r="A416" s="264"/>
      <c r="B416" s="264"/>
      <c r="C416" s="430"/>
      <c r="D416" s="264"/>
      <c r="E416" s="264"/>
      <c r="F416" s="264"/>
      <c r="G416" s="264"/>
      <c r="H416" s="264"/>
      <c r="I416" s="264"/>
      <c r="J416" s="264"/>
      <c r="K416" s="264"/>
      <c r="L416" s="264"/>
      <c r="M416" s="264"/>
      <c r="N416" s="264"/>
      <c r="O416" s="266"/>
      <c r="P416" s="266"/>
    </row>
    <row r="417" ht="15.75" customHeight="1">
      <c r="A417" s="264"/>
      <c r="B417" s="264"/>
      <c r="C417" s="430"/>
      <c r="D417" s="264"/>
      <c r="E417" s="264"/>
      <c r="F417" s="264"/>
      <c r="G417" s="264"/>
      <c r="H417" s="264"/>
      <c r="I417" s="264"/>
      <c r="J417" s="264"/>
      <c r="K417" s="264"/>
      <c r="L417" s="264"/>
      <c r="M417" s="264"/>
      <c r="N417" s="264"/>
      <c r="O417" s="266"/>
      <c r="P417" s="266"/>
    </row>
    <row r="418" ht="15.75" customHeight="1">
      <c r="A418" s="264"/>
      <c r="B418" s="264"/>
      <c r="C418" s="430"/>
      <c r="D418" s="264"/>
      <c r="E418" s="264"/>
      <c r="F418" s="264"/>
      <c r="G418" s="264"/>
      <c r="H418" s="264"/>
      <c r="I418" s="264"/>
      <c r="J418" s="264"/>
      <c r="K418" s="264"/>
      <c r="L418" s="264"/>
      <c r="M418" s="264"/>
      <c r="N418" s="264"/>
      <c r="O418" s="266"/>
      <c r="P418" s="266"/>
    </row>
    <row r="419" ht="15.75" customHeight="1">
      <c r="A419" s="264"/>
      <c r="B419" s="264"/>
      <c r="C419" s="430"/>
      <c r="D419" s="264"/>
      <c r="E419" s="264"/>
      <c r="F419" s="264"/>
      <c r="G419" s="264"/>
      <c r="H419" s="264"/>
      <c r="I419" s="264"/>
      <c r="J419" s="264"/>
      <c r="K419" s="264"/>
      <c r="L419" s="264"/>
      <c r="M419" s="264"/>
      <c r="N419" s="264"/>
      <c r="O419" s="266"/>
      <c r="P419" s="266"/>
    </row>
    <row r="420" ht="15.75" customHeight="1">
      <c r="A420" s="264"/>
      <c r="B420" s="264"/>
      <c r="C420" s="430"/>
      <c r="D420" s="264"/>
      <c r="E420" s="264"/>
      <c r="F420" s="264"/>
      <c r="G420" s="264"/>
      <c r="H420" s="264"/>
      <c r="I420" s="264"/>
      <c r="J420" s="264"/>
      <c r="K420" s="264"/>
      <c r="L420" s="264"/>
      <c r="M420" s="264"/>
      <c r="N420" s="264"/>
      <c r="O420" s="266"/>
      <c r="P420" s="266"/>
    </row>
    <row r="421" ht="15.75" customHeight="1">
      <c r="A421" s="264"/>
      <c r="B421" s="264"/>
      <c r="C421" s="430"/>
      <c r="D421" s="264"/>
      <c r="E421" s="264"/>
      <c r="F421" s="264"/>
      <c r="G421" s="264"/>
      <c r="H421" s="264"/>
      <c r="I421" s="264"/>
      <c r="J421" s="264"/>
      <c r="K421" s="264"/>
      <c r="L421" s="264"/>
      <c r="M421" s="264"/>
      <c r="N421" s="264"/>
      <c r="O421" s="266"/>
      <c r="P421" s="266"/>
    </row>
    <row r="422" ht="15.75" customHeight="1">
      <c r="A422" s="264"/>
      <c r="B422" s="264"/>
      <c r="C422" s="430"/>
      <c r="D422" s="264"/>
      <c r="E422" s="264"/>
      <c r="F422" s="264"/>
      <c r="G422" s="264"/>
      <c r="H422" s="264"/>
      <c r="I422" s="264"/>
      <c r="J422" s="264"/>
      <c r="K422" s="264"/>
      <c r="L422" s="264"/>
      <c r="M422" s="264"/>
      <c r="N422" s="264"/>
      <c r="O422" s="266"/>
      <c r="P422" s="266"/>
    </row>
    <row r="423" ht="15.75" customHeight="1">
      <c r="A423" s="264"/>
      <c r="B423" s="264"/>
      <c r="C423" s="430"/>
      <c r="D423" s="264"/>
      <c r="E423" s="264"/>
      <c r="F423" s="264"/>
      <c r="G423" s="264"/>
      <c r="H423" s="264"/>
      <c r="I423" s="264"/>
      <c r="J423" s="264"/>
      <c r="K423" s="264"/>
      <c r="L423" s="264"/>
      <c r="M423" s="264"/>
      <c r="N423" s="264"/>
      <c r="O423" s="266"/>
      <c r="P423" s="266"/>
    </row>
    <row r="424" ht="15.75" customHeight="1">
      <c r="A424" s="264"/>
      <c r="B424" s="264"/>
      <c r="C424" s="430"/>
      <c r="D424" s="264"/>
      <c r="E424" s="264"/>
      <c r="F424" s="264"/>
      <c r="G424" s="264"/>
      <c r="H424" s="264"/>
      <c r="I424" s="264"/>
      <c r="J424" s="264"/>
      <c r="K424" s="264"/>
      <c r="L424" s="264"/>
      <c r="M424" s="264"/>
      <c r="N424" s="264"/>
      <c r="O424" s="266"/>
      <c r="P424" s="266"/>
    </row>
    <row r="425" ht="15.75" customHeight="1">
      <c r="A425" s="264"/>
      <c r="B425" s="264"/>
      <c r="C425" s="430"/>
      <c r="D425" s="264"/>
      <c r="E425" s="264"/>
      <c r="F425" s="264"/>
      <c r="G425" s="264"/>
      <c r="H425" s="264"/>
      <c r="I425" s="264"/>
      <c r="J425" s="264"/>
      <c r="K425" s="264"/>
      <c r="L425" s="264"/>
      <c r="M425" s="264"/>
      <c r="N425" s="264"/>
      <c r="O425" s="266"/>
      <c r="P425" s="266"/>
    </row>
    <row r="426" ht="15.75" customHeight="1">
      <c r="A426" s="264"/>
      <c r="B426" s="264"/>
      <c r="C426" s="430"/>
      <c r="D426" s="264"/>
      <c r="E426" s="264"/>
      <c r="F426" s="264"/>
      <c r="G426" s="264"/>
      <c r="H426" s="264"/>
      <c r="I426" s="264"/>
      <c r="J426" s="264"/>
      <c r="K426" s="264"/>
      <c r="L426" s="264"/>
      <c r="M426" s="264"/>
      <c r="N426" s="264"/>
      <c r="O426" s="266"/>
      <c r="P426" s="266"/>
    </row>
    <row r="427" ht="15.75" customHeight="1">
      <c r="A427" s="264"/>
      <c r="B427" s="264"/>
      <c r="C427" s="430"/>
      <c r="D427" s="264"/>
      <c r="E427" s="264"/>
      <c r="F427" s="264"/>
      <c r="G427" s="264"/>
      <c r="H427" s="264"/>
      <c r="I427" s="264"/>
      <c r="J427" s="264"/>
      <c r="K427" s="264"/>
      <c r="L427" s="264"/>
      <c r="M427" s="264"/>
      <c r="N427" s="264"/>
      <c r="O427" s="266"/>
      <c r="P427" s="266"/>
    </row>
    <row r="428" ht="15.75" customHeight="1">
      <c r="A428" s="264"/>
      <c r="B428" s="264"/>
      <c r="C428" s="430"/>
      <c r="D428" s="264"/>
      <c r="E428" s="264"/>
      <c r="F428" s="264"/>
      <c r="G428" s="264"/>
      <c r="H428" s="264"/>
      <c r="I428" s="264"/>
      <c r="J428" s="264"/>
      <c r="K428" s="264"/>
      <c r="L428" s="264"/>
      <c r="M428" s="264"/>
      <c r="N428" s="264"/>
      <c r="O428" s="266"/>
      <c r="P428" s="266"/>
    </row>
    <row r="429" ht="15.75" customHeight="1">
      <c r="A429" s="264"/>
      <c r="B429" s="264"/>
      <c r="C429" s="430"/>
      <c r="D429" s="264"/>
      <c r="E429" s="264"/>
      <c r="F429" s="264"/>
      <c r="G429" s="264"/>
      <c r="H429" s="264"/>
      <c r="I429" s="264"/>
      <c r="J429" s="264"/>
      <c r="K429" s="264"/>
      <c r="L429" s="264"/>
      <c r="M429" s="264"/>
      <c r="N429" s="264"/>
      <c r="O429" s="266"/>
      <c r="P429" s="266"/>
    </row>
    <row r="430" ht="15.75" customHeight="1">
      <c r="A430" s="264"/>
      <c r="B430" s="264"/>
      <c r="C430" s="430"/>
      <c r="D430" s="264"/>
      <c r="E430" s="264"/>
      <c r="F430" s="264"/>
      <c r="G430" s="264"/>
      <c r="H430" s="264"/>
      <c r="I430" s="264"/>
      <c r="J430" s="264"/>
      <c r="K430" s="264"/>
      <c r="L430" s="264"/>
      <c r="M430" s="264"/>
      <c r="N430" s="264"/>
      <c r="O430" s="266"/>
      <c r="P430" s="266"/>
    </row>
    <row r="431" ht="15.75" customHeight="1">
      <c r="A431" s="264"/>
      <c r="B431" s="264"/>
      <c r="C431" s="430"/>
      <c r="D431" s="264"/>
      <c r="E431" s="264"/>
      <c r="F431" s="264"/>
      <c r="G431" s="264"/>
      <c r="H431" s="264"/>
      <c r="I431" s="264"/>
      <c r="J431" s="264"/>
      <c r="K431" s="264"/>
      <c r="L431" s="264"/>
      <c r="M431" s="264"/>
      <c r="N431" s="264"/>
      <c r="O431" s="266"/>
      <c r="P431" s="266"/>
    </row>
    <row r="432" ht="15.75" customHeight="1">
      <c r="A432" s="264"/>
      <c r="B432" s="264"/>
      <c r="C432" s="430"/>
      <c r="D432" s="264"/>
      <c r="E432" s="264"/>
      <c r="F432" s="264"/>
      <c r="G432" s="264"/>
      <c r="H432" s="264"/>
      <c r="I432" s="264"/>
      <c r="J432" s="264"/>
      <c r="K432" s="264"/>
      <c r="L432" s="264"/>
      <c r="M432" s="264"/>
      <c r="N432" s="264"/>
      <c r="O432" s="266"/>
      <c r="P432" s="266"/>
    </row>
    <row r="433" ht="15.75" customHeight="1">
      <c r="A433" s="264"/>
      <c r="B433" s="264"/>
      <c r="C433" s="430"/>
      <c r="D433" s="264"/>
      <c r="E433" s="264"/>
      <c r="F433" s="264"/>
      <c r="G433" s="264"/>
      <c r="H433" s="264"/>
      <c r="I433" s="264"/>
      <c r="J433" s="264"/>
      <c r="K433" s="264"/>
      <c r="L433" s="264"/>
      <c r="M433" s="264"/>
      <c r="N433" s="264"/>
      <c r="O433" s="266"/>
      <c r="P433" s="266"/>
    </row>
    <row r="434" ht="15.75" customHeight="1">
      <c r="A434" s="264"/>
      <c r="B434" s="264"/>
      <c r="C434" s="430"/>
      <c r="D434" s="264"/>
      <c r="E434" s="264"/>
      <c r="F434" s="264"/>
      <c r="G434" s="264"/>
      <c r="H434" s="264"/>
      <c r="I434" s="264"/>
      <c r="J434" s="264"/>
      <c r="K434" s="264"/>
      <c r="L434" s="264"/>
      <c r="M434" s="264"/>
      <c r="N434" s="264"/>
      <c r="O434" s="266"/>
      <c r="P434" s="266"/>
    </row>
    <row r="435" ht="15.75" customHeight="1">
      <c r="A435" s="264"/>
      <c r="B435" s="264"/>
      <c r="C435" s="430"/>
      <c r="D435" s="264"/>
      <c r="E435" s="264"/>
      <c r="F435" s="264"/>
      <c r="G435" s="264"/>
      <c r="H435" s="264"/>
      <c r="I435" s="264"/>
      <c r="J435" s="264"/>
      <c r="K435" s="264"/>
      <c r="L435" s="264"/>
      <c r="M435" s="264"/>
      <c r="N435" s="264"/>
      <c r="O435" s="266"/>
      <c r="P435" s="266"/>
    </row>
    <row r="436" ht="15.75" customHeight="1">
      <c r="A436" s="264"/>
      <c r="B436" s="264"/>
      <c r="C436" s="430"/>
      <c r="D436" s="264"/>
      <c r="E436" s="264"/>
      <c r="F436" s="264"/>
      <c r="G436" s="264"/>
      <c r="H436" s="264"/>
      <c r="I436" s="264"/>
      <c r="J436" s="264"/>
      <c r="K436" s="264"/>
      <c r="L436" s="264"/>
      <c r="M436" s="264"/>
      <c r="N436" s="264"/>
      <c r="O436" s="266"/>
      <c r="P436" s="266"/>
    </row>
    <row r="437" ht="15.75" customHeight="1">
      <c r="A437" s="264"/>
      <c r="B437" s="264"/>
      <c r="C437" s="430"/>
      <c r="D437" s="264"/>
      <c r="E437" s="264"/>
      <c r="F437" s="264"/>
      <c r="G437" s="264"/>
      <c r="H437" s="264"/>
      <c r="I437" s="264"/>
      <c r="J437" s="264"/>
      <c r="K437" s="264"/>
      <c r="L437" s="264"/>
      <c r="M437" s="264"/>
      <c r="N437" s="264"/>
      <c r="O437" s="266"/>
      <c r="P437" s="266"/>
    </row>
    <row r="438" ht="15.75" customHeight="1">
      <c r="A438" s="264"/>
      <c r="B438" s="264"/>
      <c r="C438" s="430"/>
      <c r="D438" s="264"/>
      <c r="E438" s="264"/>
      <c r="F438" s="264"/>
      <c r="G438" s="264"/>
      <c r="H438" s="264"/>
      <c r="I438" s="264"/>
      <c r="J438" s="264"/>
      <c r="K438" s="264"/>
      <c r="L438" s="264"/>
      <c r="M438" s="264"/>
      <c r="N438" s="264"/>
      <c r="O438" s="266"/>
      <c r="P438" s="266"/>
    </row>
    <row r="439" ht="15.75" customHeight="1">
      <c r="A439" s="264"/>
      <c r="B439" s="264"/>
      <c r="C439" s="430"/>
      <c r="D439" s="264"/>
      <c r="E439" s="264"/>
      <c r="F439" s="264"/>
      <c r="G439" s="264"/>
      <c r="H439" s="264"/>
      <c r="I439" s="264"/>
      <c r="J439" s="264"/>
      <c r="K439" s="264"/>
      <c r="L439" s="264"/>
      <c r="M439" s="264"/>
      <c r="N439" s="264"/>
      <c r="O439" s="266"/>
      <c r="P439" s="266"/>
    </row>
    <row r="440" ht="15.75" customHeight="1">
      <c r="A440" s="264"/>
      <c r="B440" s="264"/>
      <c r="C440" s="430"/>
      <c r="D440" s="264"/>
      <c r="E440" s="264"/>
      <c r="F440" s="264"/>
      <c r="G440" s="264"/>
      <c r="H440" s="264"/>
      <c r="I440" s="264"/>
      <c r="J440" s="264"/>
      <c r="K440" s="264"/>
      <c r="L440" s="264"/>
      <c r="M440" s="264"/>
      <c r="N440" s="264"/>
      <c r="O440" s="266"/>
      <c r="P440" s="266"/>
    </row>
    <row r="441" ht="15.75" customHeight="1">
      <c r="A441" s="264"/>
      <c r="B441" s="264"/>
      <c r="C441" s="430"/>
      <c r="D441" s="264"/>
      <c r="E441" s="264"/>
      <c r="F441" s="264"/>
      <c r="G441" s="264"/>
      <c r="H441" s="264"/>
      <c r="I441" s="264"/>
      <c r="J441" s="264"/>
      <c r="K441" s="264"/>
      <c r="L441" s="264"/>
      <c r="M441" s="264"/>
      <c r="N441" s="264"/>
      <c r="O441" s="266"/>
      <c r="P441" s="266"/>
    </row>
    <row r="442" ht="15.75" customHeight="1">
      <c r="A442" s="264"/>
      <c r="B442" s="264"/>
      <c r="C442" s="430"/>
      <c r="D442" s="264"/>
      <c r="E442" s="264"/>
      <c r="F442" s="264"/>
      <c r="G442" s="264"/>
      <c r="H442" s="264"/>
      <c r="I442" s="264"/>
      <c r="J442" s="264"/>
      <c r="K442" s="264"/>
      <c r="L442" s="264"/>
      <c r="M442" s="264"/>
      <c r="N442" s="264"/>
      <c r="O442" s="266"/>
      <c r="P442" s="266"/>
    </row>
    <row r="443" ht="15.75" customHeight="1">
      <c r="A443" s="264"/>
      <c r="B443" s="264"/>
      <c r="C443" s="430"/>
      <c r="D443" s="264"/>
      <c r="E443" s="264"/>
      <c r="F443" s="264"/>
      <c r="G443" s="264"/>
      <c r="H443" s="264"/>
      <c r="I443" s="264"/>
      <c r="J443" s="264"/>
      <c r="K443" s="264"/>
      <c r="L443" s="264"/>
      <c r="M443" s="264"/>
      <c r="N443" s="264"/>
      <c r="O443" s="266"/>
      <c r="P443" s="266"/>
    </row>
    <row r="444" ht="15.75" customHeight="1">
      <c r="A444" s="264"/>
      <c r="B444" s="264"/>
      <c r="C444" s="430"/>
      <c r="D444" s="264"/>
      <c r="E444" s="264"/>
      <c r="F444" s="264"/>
      <c r="G444" s="264"/>
      <c r="H444" s="264"/>
      <c r="I444" s="264"/>
      <c r="J444" s="264"/>
      <c r="K444" s="264"/>
      <c r="L444" s="264"/>
      <c r="M444" s="264"/>
      <c r="N444" s="264"/>
      <c r="O444" s="266"/>
      <c r="P444" s="266"/>
    </row>
    <row r="445" ht="15.75" customHeight="1">
      <c r="A445" s="264"/>
      <c r="B445" s="264"/>
      <c r="C445" s="430"/>
      <c r="D445" s="264"/>
      <c r="E445" s="264"/>
      <c r="F445" s="264"/>
      <c r="G445" s="264"/>
      <c r="H445" s="264"/>
      <c r="I445" s="264"/>
      <c r="J445" s="264"/>
      <c r="K445" s="264"/>
      <c r="L445" s="264"/>
      <c r="M445" s="264"/>
      <c r="N445" s="264"/>
      <c r="O445" s="266"/>
      <c r="P445" s="266"/>
    </row>
    <row r="446" ht="15.75" customHeight="1">
      <c r="A446" s="264"/>
      <c r="B446" s="264"/>
      <c r="C446" s="430"/>
      <c r="D446" s="264"/>
      <c r="E446" s="264"/>
      <c r="F446" s="264"/>
      <c r="G446" s="264"/>
      <c r="H446" s="264"/>
      <c r="I446" s="264"/>
      <c r="J446" s="264"/>
      <c r="K446" s="264"/>
      <c r="L446" s="264"/>
      <c r="M446" s="264"/>
      <c r="N446" s="264"/>
      <c r="O446" s="266"/>
      <c r="P446" s="266"/>
    </row>
    <row r="447" ht="15.75" customHeight="1">
      <c r="A447" s="264"/>
      <c r="B447" s="264"/>
      <c r="C447" s="430"/>
      <c r="D447" s="264"/>
      <c r="E447" s="264"/>
      <c r="F447" s="264"/>
      <c r="G447" s="264"/>
      <c r="H447" s="264"/>
      <c r="I447" s="264"/>
      <c r="J447" s="264"/>
      <c r="K447" s="264"/>
      <c r="L447" s="264"/>
      <c r="M447" s="264"/>
      <c r="N447" s="264"/>
      <c r="O447" s="266"/>
      <c r="P447" s="266"/>
    </row>
    <row r="448" ht="15.75" customHeight="1">
      <c r="A448" s="264"/>
      <c r="B448" s="264"/>
      <c r="C448" s="430"/>
      <c r="D448" s="264"/>
      <c r="E448" s="264"/>
      <c r="F448" s="264"/>
      <c r="G448" s="264"/>
      <c r="H448" s="264"/>
      <c r="I448" s="264"/>
      <c r="J448" s="264"/>
      <c r="K448" s="264"/>
      <c r="L448" s="264"/>
      <c r="M448" s="264"/>
      <c r="N448" s="264"/>
      <c r="O448" s="266"/>
      <c r="P448" s="266"/>
    </row>
    <row r="449" ht="15.75" customHeight="1">
      <c r="A449" s="264"/>
      <c r="B449" s="264"/>
      <c r="C449" s="430"/>
      <c r="D449" s="264"/>
      <c r="E449" s="264"/>
      <c r="F449" s="264"/>
      <c r="G449" s="264"/>
      <c r="H449" s="264"/>
      <c r="I449" s="264"/>
      <c r="J449" s="264"/>
      <c r="K449" s="264"/>
      <c r="L449" s="264"/>
      <c r="M449" s="264"/>
      <c r="N449" s="264"/>
      <c r="O449" s="266"/>
      <c r="P449" s="266"/>
    </row>
    <row r="450" ht="15.75" customHeight="1">
      <c r="A450" s="264"/>
      <c r="B450" s="264"/>
      <c r="C450" s="430"/>
      <c r="D450" s="264"/>
      <c r="E450" s="264"/>
      <c r="F450" s="264"/>
      <c r="G450" s="264"/>
      <c r="H450" s="264"/>
      <c r="I450" s="264"/>
      <c r="J450" s="264"/>
      <c r="K450" s="264"/>
      <c r="L450" s="264"/>
      <c r="M450" s="264"/>
      <c r="N450" s="264"/>
      <c r="O450" s="266"/>
      <c r="P450" s="266"/>
    </row>
    <row r="451" ht="15.75" customHeight="1">
      <c r="A451" s="264"/>
      <c r="B451" s="264"/>
      <c r="C451" s="430"/>
      <c r="D451" s="264"/>
      <c r="E451" s="264"/>
      <c r="F451" s="264"/>
      <c r="G451" s="264"/>
      <c r="H451" s="264"/>
      <c r="I451" s="264"/>
      <c r="J451" s="264"/>
      <c r="K451" s="264"/>
      <c r="L451" s="264"/>
      <c r="M451" s="264"/>
      <c r="N451" s="264"/>
      <c r="O451" s="266"/>
      <c r="P451" s="266"/>
    </row>
    <row r="452" ht="15.75" customHeight="1">
      <c r="A452" s="264"/>
      <c r="B452" s="264"/>
      <c r="C452" s="430"/>
      <c r="D452" s="264"/>
      <c r="E452" s="264"/>
      <c r="F452" s="264"/>
      <c r="G452" s="264"/>
      <c r="H452" s="264"/>
      <c r="I452" s="264"/>
      <c r="J452" s="264"/>
      <c r="K452" s="264"/>
      <c r="L452" s="264"/>
      <c r="M452" s="264"/>
      <c r="N452" s="264"/>
      <c r="O452" s="266"/>
      <c r="P452" s="266"/>
    </row>
    <row r="453" ht="15.75" customHeight="1">
      <c r="A453" s="264"/>
      <c r="B453" s="264"/>
      <c r="C453" s="430"/>
      <c r="D453" s="264"/>
      <c r="E453" s="264"/>
      <c r="F453" s="264"/>
      <c r="G453" s="264"/>
      <c r="H453" s="264"/>
      <c r="I453" s="264"/>
      <c r="J453" s="264"/>
      <c r="K453" s="264"/>
      <c r="L453" s="264"/>
      <c r="M453" s="264"/>
      <c r="N453" s="264"/>
      <c r="O453" s="266"/>
      <c r="P453" s="266"/>
    </row>
    <row r="454" ht="15.75" customHeight="1">
      <c r="A454" s="264"/>
      <c r="B454" s="264"/>
      <c r="C454" s="430"/>
      <c r="D454" s="264"/>
      <c r="E454" s="264"/>
      <c r="F454" s="264"/>
      <c r="G454" s="264"/>
      <c r="H454" s="264"/>
      <c r="I454" s="264"/>
      <c r="J454" s="264"/>
      <c r="K454" s="264"/>
      <c r="L454" s="264"/>
      <c r="M454" s="264"/>
      <c r="N454" s="264"/>
      <c r="O454" s="266"/>
      <c r="P454" s="266"/>
    </row>
    <row r="455" ht="15.75" customHeight="1">
      <c r="A455" s="264"/>
      <c r="B455" s="264"/>
      <c r="C455" s="430"/>
      <c r="D455" s="264"/>
      <c r="E455" s="264"/>
      <c r="F455" s="264"/>
      <c r="G455" s="264"/>
      <c r="H455" s="264"/>
      <c r="I455" s="264"/>
      <c r="J455" s="264"/>
      <c r="K455" s="264"/>
      <c r="L455" s="264"/>
      <c r="M455" s="264"/>
      <c r="N455" s="264"/>
      <c r="O455" s="266"/>
      <c r="P455" s="266"/>
    </row>
    <row r="456" ht="15.75" customHeight="1">
      <c r="A456" s="264"/>
      <c r="B456" s="264"/>
      <c r="C456" s="430"/>
      <c r="D456" s="264"/>
      <c r="E456" s="264"/>
      <c r="F456" s="264"/>
      <c r="G456" s="264"/>
      <c r="H456" s="264"/>
      <c r="I456" s="264"/>
      <c r="J456" s="264"/>
      <c r="K456" s="264"/>
      <c r="L456" s="264"/>
      <c r="M456" s="264"/>
      <c r="N456" s="264"/>
      <c r="O456" s="266"/>
      <c r="P456" s="266"/>
    </row>
    <row r="457" ht="15.75" customHeight="1">
      <c r="A457" s="264"/>
      <c r="B457" s="264"/>
      <c r="C457" s="430"/>
      <c r="D457" s="264"/>
      <c r="E457" s="264"/>
      <c r="F457" s="264"/>
      <c r="G457" s="264"/>
      <c r="H457" s="264"/>
      <c r="I457" s="264"/>
      <c r="J457" s="264"/>
      <c r="K457" s="264"/>
      <c r="L457" s="264"/>
      <c r="M457" s="264"/>
      <c r="N457" s="264"/>
      <c r="O457" s="266"/>
      <c r="P457" s="266"/>
    </row>
    <row r="458" ht="15.75" customHeight="1">
      <c r="A458" s="264"/>
      <c r="B458" s="264"/>
      <c r="C458" s="430"/>
      <c r="D458" s="264"/>
      <c r="E458" s="264"/>
      <c r="F458" s="264"/>
      <c r="G458" s="264"/>
      <c r="H458" s="264"/>
      <c r="I458" s="264"/>
      <c r="J458" s="264"/>
      <c r="K458" s="264"/>
      <c r="L458" s="264"/>
      <c r="M458" s="264"/>
      <c r="N458" s="264"/>
      <c r="O458" s="266"/>
      <c r="P458" s="266"/>
    </row>
    <row r="459" ht="15.75" customHeight="1">
      <c r="A459" s="264"/>
      <c r="B459" s="264"/>
      <c r="C459" s="430"/>
      <c r="D459" s="264"/>
      <c r="E459" s="264"/>
      <c r="F459" s="264"/>
      <c r="G459" s="264"/>
      <c r="H459" s="264"/>
      <c r="I459" s="264"/>
      <c r="J459" s="264"/>
      <c r="K459" s="264"/>
      <c r="L459" s="264"/>
      <c r="M459" s="264"/>
      <c r="N459" s="264"/>
      <c r="O459" s="266"/>
      <c r="P459" s="266"/>
    </row>
    <row r="460" ht="15.75" customHeight="1">
      <c r="A460" s="264"/>
      <c r="B460" s="264"/>
      <c r="C460" s="430"/>
      <c r="D460" s="264"/>
      <c r="E460" s="264"/>
      <c r="F460" s="264"/>
      <c r="G460" s="264"/>
      <c r="H460" s="264"/>
      <c r="I460" s="264"/>
      <c r="J460" s="264"/>
      <c r="K460" s="264"/>
      <c r="L460" s="264"/>
      <c r="M460" s="264"/>
      <c r="N460" s="264"/>
      <c r="O460" s="266"/>
      <c r="P460" s="266"/>
    </row>
    <row r="461" ht="15.75" customHeight="1">
      <c r="A461" s="264"/>
      <c r="B461" s="264"/>
      <c r="C461" s="430"/>
      <c r="D461" s="264"/>
      <c r="E461" s="264"/>
      <c r="F461" s="264"/>
      <c r="G461" s="264"/>
      <c r="H461" s="264"/>
      <c r="I461" s="264"/>
      <c r="J461" s="264"/>
      <c r="K461" s="264"/>
      <c r="L461" s="264"/>
      <c r="M461" s="264"/>
      <c r="N461" s="264"/>
      <c r="O461" s="266"/>
      <c r="P461" s="266"/>
    </row>
    <row r="462" ht="15.75" customHeight="1">
      <c r="A462" s="264"/>
      <c r="B462" s="264"/>
      <c r="C462" s="430"/>
      <c r="D462" s="264"/>
      <c r="E462" s="264"/>
      <c r="F462" s="264"/>
      <c r="G462" s="264"/>
      <c r="H462" s="264"/>
      <c r="I462" s="264"/>
      <c r="J462" s="264"/>
      <c r="K462" s="264"/>
      <c r="L462" s="264"/>
      <c r="M462" s="264"/>
      <c r="N462" s="264"/>
      <c r="O462" s="266"/>
      <c r="P462" s="266"/>
    </row>
    <row r="463" ht="15.75" customHeight="1">
      <c r="A463" s="264"/>
      <c r="B463" s="264"/>
      <c r="C463" s="430"/>
      <c r="D463" s="264"/>
      <c r="E463" s="264"/>
      <c r="F463" s="264"/>
      <c r="G463" s="264"/>
      <c r="H463" s="264"/>
      <c r="I463" s="264"/>
      <c r="J463" s="264"/>
      <c r="K463" s="264"/>
      <c r="L463" s="264"/>
      <c r="M463" s="264"/>
      <c r="N463" s="264"/>
      <c r="O463" s="266"/>
      <c r="P463" s="266"/>
    </row>
    <row r="464" ht="15.75" customHeight="1">
      <c r="A464" s="264"/>
      <c r="B464" s="264"/>
      <c r="C464" s="430"/>
      <c r="D464" s="264"/>
      <c r="E464" s="264"/>
      <c r="F464" s="264"/>
      <c r="G464" s="264"/>
      <c r="H464" s="264"/>
      <c r="I464" s="264"/>
      <c r="J464" s="264"/>
      <c r="K464" s="264"/>
      <c r="L464" s="264"/>
      <c r="M464" s="264"/>
      <c r="N464" s="264"/>
      <c r="O464" s="266"/>
      <c r="P464" s="266"/>
    </row>
    <row r="465" ht="15.75" customHeight="1">
      <c r="A465" s="264"/>
      <c r="B465" s="264"/>
      <c r="C465" s="430"/>
      <c r="D465" s="264"/>
      <c r="E465" s="264"/>
      <c r="F465" s="264"/>
      <c r="G465" s="264"/>
      <c r="H465" s="264"/>
      <c r="I465" s="264"/>
      <c r="J465" s="264"/>
      <c r="K465" s="264"/>
      <c r="L465" s="264"/>
      <c r="M465" s="264"/>
      <c r="N465" s="264"/>
      <c r="O465" s="266"/>
      <c r="P465" s="266"/>
    </row>
    <row r="466" ht="15.75" customHeight="1">
      <c r="A466" s="264"/>
      <c r="B466" s="264"/>
      <c r="C466" s="430"/>
      <c r="D466" s="264"/>
      <c r="E466" s="264"/>
      <c r="F466" s="264"/>
      <c r="G466" s="264"/>
      <c r="H466" s="264"/>
      <c r="I466" s="264"/>
      <c r="J466" s="264"/>
      <c r="K466" s="264"/>
      <c r="L466" s="264"/>
      <c r="M466" s="264"/>
      <c r="N466" s="264"/>
      <c r="O466" s="266"/>
      <c r="P466" s="266"/>
    </row>
    <row r="467" ht="15.75" customHeight="1">
      <c r="A467" s="264"/>
      <c r="B467" s="264"/>
      <c r="C467" s="430"/>
      <c r="D467" s="264"/>
      <c r="E467" s="264"/>
      <c r="F467" s="264"/>
      <c r="G467" s="264"/>
      <c r="H467" s="264"/>
      <c r="I467" s="264"/>
      <c r="J467" s="264"/>
      <c r="K467" s="264"/>
      <c r="L467" s="264"/>
      <c r="M467" s="264"/>
      <c r="N467" s="264"/>
      <c r="O467" s="266"/>
      <c r="P467" s="266"/>
    </row>
    <row r="468" ht="15.75" customHeight="1">
      <c r="A468" s="264"/>
      <c r="B468" s="264"/>
      <c r="C468" s="430"/>
      <c r="D468" s="264"/>
      <c r="E468" s="264"/>
      <c r="F468" s="264"/>
      <c r="G468" s="264"/>
      <c r="H468" s="264"/>
      <c r="I468" s="264"/>
      <c r="J468" s="264"/>
      <c r="K468" s="264"/>
      <c r="L468" s="264"/>
      <c r="M468" s="264"/>
      <c r="N468" s="264"/>
      <c r="O468" s="266"/>
      <c r="P468" s="266"/>
    </row>
    <row r="469" ht="15.75" customHeight="1">
      <c r="A469" s="264"/>
      <c r="B469" s="264"/>
      <c r="C469" s="430"/>
      <c r="D469" s="264"/>
      <c r="E469" s="264"/>
      <c r="F469" s="264"/>
      <c r="G469" s="264"/>
      <c r="H469" s="264"/>
      <c r="I469" s="264"/>
      <c r="J469" s="264"/>
      <c r="K469" s="264"/>
      <c r="L469" s="264"/>
      <c r="M469" s="264"/>
      <c r="N469" s="264"/>
      <c r="O469" s="266"/>
      <c r="P469" s="266"/>
    </row>
    <row r="470" ht="15.75" customHeight="1">
      <c r="A470" s="264"/>
      <c r="B470" s="264"/>
      <c r="C470" s="430"/>
      <c r="D470" s="264"/>
      <c r="E470" s="264"/>
      <c r="F470" s="264"/>
      <c r="G470" s="264"/>
      <c r="H470" s="264"/>
      <c r="I470" s="264"/>
      <c r="J470" s="264"/>
      <c r="K470" s="264"/>
      <c r="L470" s="264"/>
      <c r="M470" s="264"/>
      <c r="N470" s="264"/>
      <c r="O470" s="266"/>
      <c r="P470" s="266"/>
    </row>
    <row r="471" ht="15.75" customHeight="1">
      <c r="A471" s="264"/>
      <c r="B471" s="264"/>
      <c r="C471" s="430"/>
      <c r="D471" s="264"/>
      <c r="E471" s="264"/>
      <c r="F471" s="264"/>
      <c r="G471" s="264"/>
      <c r="H471" s="264"/>
      <c r="I471" s="264"/>
      <c r="J471" s="264"/>
      <c r="K471" s="264"/>
      <c r="L471" s="264"/>
      <c r="M471" s="264"/>
      <c r="N471" s="264"/>
      <c r="O471" s="266"/>
      <c r="P471" s="266"/>
    </row>
    <row r="472" ht="15.75" customHeight="1">
      <c r="A472" s="264"/>
      <c r="B472" s="264"/>
      <c r="C472" s="430"/>
      <c r="D472" s="264"/>
      <c r="E472" s="264"/>
      <c r="F472" s="264"/>
      <c r="G472" s="264"/>
      <c r="H472" s="264"/>
      <c r="I472" s="264"/>
      <c r="J472" s="264"/>
      <c r="K472" s="264"/>
      <c r="L472" s="264"/>
      <c r="M472" s="264"/>
      <c r="N472" s="264"/>
      <c r="O472" s="266"/>
      <c r="P472" s="266"/>
    </row>
    <row r="473" ht="15.75" customHeight="1">
      <c r="A473" s="264"/>
      <c r="B473" s="264"/>
      <c r="C473" s="430"/>
      <c r="D473" s="264"/>
      <c r="E473" s="264"/>
      <c r="F473" s="264"/>
      <c r="G473" s="264"/>
      <c r="H473" s="264"/>
      <c r="I473" s="264"/>
      <c r="J473" s="264"/>
      <c r="K473" s="264"/>
      <c r="L473" s="264"/>
      <c r="M473" s="264"/>
      <c r="N473" s="264"/>
      <c r="O473" s="266"/>
      <c r="P473" s="266"/>
    </row>
    <row r="474" ht="15.75" customHeight="1">
      <c r="A474" s="264"/>
      <c r="B474" s="264"/>
      <c r="C474" s="430"/>
      <c r="D474" s="264"/>
      <c r="E474" s="264"/>
      <c r="F474" s="264"/>
      <c r="G474" s="264"/>
      <c r="H474" s="264"/>
      <c r="I474" s="264"/>
      <c r="J474" s="264"/>
      <c r="K474" s="264"/>
      <c r="L474" s="264"/>
      <c r="M474" s="264"/>
      <c r="N474" s="264"/>
      <c r="O474" s="266"/>
      <c r="P474" s="266"/>
    </row>
    <row r="475" ht="15.75" customHeight="1">
      <c r="A475" s="264"/>
      <c r="B475" s="264"/>
      <c r="C475" s="430"/>
      <c r="D475" s="264"/>
      <c r="E475" s="264"/>
      <c r="F475" s="264"/>
      <c r="G475" s="264"/>
      <c r="H475" s="264"/>
      <c r="I475" s="264"/>
      <c r="J475" s="264"/>
      <c r="K475" s="264"/>
      <c r="L475" s="264"/>
      <c r="M475" s="264"/>
      <c r="N475" s="264"/>
      <c r="O475" s="266"/>
      <c r="P475" s="266"/>
    </row>
    <row r="476" ht="15.75" customHeight="1">
      <c r="A476" s="264"/>
      <c r="B476" s="264"/>
      <c r="C476" s="430"/>
      <c r="D476" s="264"/>
      <c r="E476" s="264"/>
      <c r="F476" s="264"/>
      <c r="G476" s="264"/>
      <c r="H476" s="264"/>
      <c r="I476" s="264"/>
      <c r="J476" s="264"/>
      <c r="K476" s="264"/>
      <c r="L476" s="264"/>
      <c r="M476" s="264"/>
      <c r="N476" s="264"/>
      <c r="O476" s="266"/>
      <c r="P476" s="266"/>
    </row>
    <row r="477" ht="15.75" customHeight="1">
      <c r="A477" s="264"/>
      <c r="B477" s="264"/>
      <c r="C477" s="430"/>
      <c r="D477" s="264"/>
      <c r="E477" s="264"/>
      <c r="F477" s="264"/>
      <c r="G477" s="264"/>
      <c r="H477" s="264"/>
      <c r="I477" s="264"/>
      <c r="J477" s="264"/>
      <c r="K477" s="264"/>
      <c r="L477" s="264"/>
      <c r="M477" s="264"/>
      <c r="N477" s="264"/>
      <c r="O477" s="266"/>
      <c r="P477" s="266"/>
    </row>
    <row r="478" ht="15.75" customHeight="1">
      <c r="A478" s="264"/>
      <c r="B478" s="264"/>
      <c r="C478" s="430"/>
      <c r="D478" s="264"/>
      <c r="E478" s="264"/>
      <c r="F478" s="264"/>
      <c r="G478" s="264"/>
      <c r="H478" s="264"/>
      <c r="I478" s="264"/>
      <c r="J478" s="264"/>
      <c r="K478" s="264"/>
      <c r="L478" s="264"/>
      <c r="M478" s="264"/>
      <c r="N478" s="264"/>
      <c r="O478" s="266"/>
      <c r="P478" s="266"/>
    </row>
    <row r="479" ht="15.75" customHeight="1">
      <c r="A479" s="264"/>
      <c r="B479" s="264"/>
      <c r="C479" s="430"/>
      <c r="D479" s="264"/>
      <c r="E479" s="264"/>
      <c r="F479" s="264"/>
      <c r="G479" s="264"/>
      <c r="H479" s="264"/>
      <c r="I479" s="264"/>
      <c r="J479" s="264"/>
      <c r="K479" s="264"/>
      <c r="L479" s="264"/>
      <c r="M479" s="264"/>
      <c r="N479" s="264"/>
      <c r="O479" s="266"/>
      <c r="P479" s="266"/>
    </row>
    <row r="480" ht="15.75" customHeight="1">
      <c r="A480" s="264"/>
      <c r="B480" s="264"/>
      <c r="C480" s="430"/>
      <c r="D480" s="264"/>
      <c r="E480" s="264"/>
      <c r="F480" s="264"/>
      <c r="G480" s="264"/>
      <c r="H480" s="264"/>
      <c r="I480" s="264"/>
      <c r="J480" s="264"/>
      <c r="K480" s="264"/>
      <c r="L480" s="264"/>
      <c r="M480" s="264"/>
      <c r="N480" s="264"/>
      <c r="O480" s="266"/>
      <c r="P480" s="266"/>
    </row>
    <row r="481" ht="15.75" customHeight="1">
      <c r="A481" s="264"/>
      <c r="B481" s="264"/>
      <c r="C481" s="430"/>
      <c r="D481" s="264"/>
      <c r="E481" s="264"/>
      <c r="F481" s="264"/>
      <c r="G481" s="264"/>
      <c r="H481" s="264"/>
      <c r="I481" s="264"/>
      <c r="J481" s="264"/>
      <c r="K481" s="264"/>
      <c r="L481" s="264"/>
      <c r="M481" s="264"/>
      <c r="N481" s="264"/>
      <c r="O481" s="266"/>
      <c r="P481" s="266"/>
    </row>
    <row r="482" ht="15.75" customHeight="1">
      <c r="A482" s="264"/>
      <c r="B482" s="264"/>
      <c r="C482" s="430"/>
      <c r="D482" s="264"/>
      <c r="E482" s="264"/>
      <c r="F482" s="264"/>
      <c r="G482" s="264"/>
      <c r="H482" s="264"/>
      <c r="I482" s="264"/>
      <c r="J482" s="264"/>
      <c r="K482" s="264"/>
      <c r="L482" s="264"/>
      <c r="M482" s="264"/>
      <c r="N482" s="264"/>
      <c r="O482" s="266"/>
      <c r="P482" s="266"/>
    </row>
    <row r="483" ht="15.75" customHeight="1">
      <c r="A483" s="264"/>
      <c r="B483" s="264"/>
      <c r="C483" s="430"/>
      <c r="D483" s="264"/>
      <c r="E483" s="264"/>
      <c r="F483" s="264"/>
      <c r="G483" s="264"/>
      <c r="H483" s="264"/>
      <c r="I483" s="264"/>
      <c r="J483" s="264"/>
      <c r="K483" s="264"/>
      <c r="L483" s="264"/>
      <c r="M483" s="264"/>
      <c r="N483" s="264"/>
      <c r="O483" s="266"/>
      <c r="P483" s="266"/>
    </row>
    <row r="484" ht="15.75" customHeight="1">
      <c r="A484" s="264"/>
      <c r="B484" s="264"/>
      <c r="C484" s="430"/>
      <c r="D484" s="264"/>
      <c r="E484" s="264"/>
      <c r="F484" s="264"/>
      <c r="G484" s="264"/>
      <c r="H484" s="264"/>
      <c r="I484" s="264"/>
      <c r="J484" s="264"/>
      <c r="K484" s="264"/>
      <c r="L484" s="264"/>
      <c r="M484" s="264"/>
      <c r="N484" s="264"/>
      <c r="O484" s="266"/>
      <c r="P484" s="266"/>
    </row>
    <row r="485" ht="15.75" customHeight="1">
      <c r="A485" s="264"/>
      <c r="B485" s="264"/>
      <c r="C485" s="430"/>
      <c r="D485" s="264"/>
      <c r="E485" s="264"/>
      <c r="F485" s="264"/>
      <c r="G485" s="264"/>
      <c r="H485" s="264"/>
      <c r="I485" s="264"/>
      <c r="J485" s="264"/>
      <c r="K485" s="264"/>
      <c r="L485" s="264"/>
      <c r="M485" s="264"/>
      <c r="N485" s="264"/>
      <c r="O485" s="266"/>
      <c r="P485" s="266"/>
    </row>
    <row r="486" ht="15.75" customHeight="1">
      <c r="A486" s="264"/>
      <c r="B486" s="264"/>
      <c r="C486" s="430"/>
      <c r="D486" s="264"/>
      <c r="E486" s="264"/>
      <c r="F486" s="264"/>
      <c r="G486" s="264"/>
      <c r="H486" s="264"/>
      <c r="I486" s="264"/>
      <c r="J486" s="264"/>
      <c r="K486" s="264"/>
      <c r="L486" s="264"/>
      <c r="M486" s="264"/>
      <c r="N486" s="264"/>
      <c r="O486" s="266"/>
      <c r="P486" s="266"/>
    </row>
    <row r="487" ht="15.75" customHeight="1">
      <c r="A487" s="264"/>
      <c r="B487" s="264"/>
      <c r="C487" s="430"/>
      <c r="D487" s="264"/>
      <c r="E487" s="264"/>
      <c r="F487" s="264"/>
      <c r="G487" s="264"/>
      <c r="H487" s="264"/>
      <c r="I487" s="264"/>
      <c r="J487" s="264"/>
      <c r="K487" s="264"/>
      <c r="L487" s="264"/>
      <c r="M487" s="264"/>
      <c r="N487" s="264"/>
      <c r="O487" s="266"/>
      <c r="P487" s="266"/>
    </row>
    <row r="488" ht="15.75" customHeight="1">
      <c r="A488" s="264"/>
      <c r="B488" s="264"/>
      <c r="C488" s="430"/>
      <c r="D488" s="264"/>
      <c r="E488" s="264"/>
      <c r="F488" s="264"/>
      <c r="G488" s="264"/>
      <c r="H488" s="264"/>
      <c r="I488" s="264"/>
      <c r="J488" s="264"/>
      <c r="K488" s="264"/>
      <c r="L488" s="264"/>
      <c r="M488" s="264"/>
      <c r="N488" s="264"/>
      <c r="O488" s="266"/>
      <c r="P488" s="266"/>
    </row>
    <row r="489" ht="15.75" customHeight="1">
      <c r="A489" s="264"/>
      <c r="B489" s="264"/>
      <c r="C489" s="430"/>
      <c r="D489" s="264"/>
      <c r="E489" s="264"/>
      <c r="F489" s="264"/>
      <c r="G489" s="264"/>
      <c r="H489" s="264"/>
      <c r="I489" s="264"/>
      <c r="J489" s="264"/>
      <c r="K489" s="264"/>
      <c r="L489" s="264"/>
      <c r="M489" s="264"/>
      <c r="N489" s="264"/>
      <c r="O489" s="266"/>
      <c r="P489" s="266"/>
    </row>
    <row r="490" ht="15.75" customHeight="1">
      <c r="A490" s="264"/>
      <c r="B490" s="264"/>
      <c r="C490" s="430"/>
      <c r="D490" s="264"/>
      <c r="E490" s="264"/>
      <c r="F490" s="264"/>
      <c r="G490" s="264"/>
      <c r="H490" s="264"/>
      <c r="I490" s="264"/>
      <c r="J490" s="264"/>
      <c r="K490" s="264"/>
      <c r="L490" s="264"/>
      <c r="M490" s="264"/>
      <c r="N490" s="264"/>
      <c r="O490" s="266"/>
      <c r="P490" s="266"/>
    </row>
    <row r="491" ht="15.75" customHeight="1">
      <c r="A491" s="264"/>
      <c r="B491" s="264"/>
      <c r="C491" s="430"/>
      <c r="D491" s="264"/>
      <c r="E491" s="264"/>
      <c r="F491" s="264"/>
      <c r="G491" s="264"/>
      <c r="H491" s="264"/>
      <c r="I491" s="264"/>
      <c r="J491" s="264"/>
      <c r="K491" s="264"/>
      <c r="L491" s="264"/>
      <c r="M491" s="264"/>
      <c r="N491" s="264"/>
      <c r="O491" s="266"/>
      <c r="P491" s="266"/>
    </row>
    <row r="492" ht="15.75" customHeight="1">
      <c r="A492" s="264"/>
      <c r="B492" s="264"/>
      <c r="C492" s="430"/>
      <c r="D492" s="264"/>
      <c r="E492" s="264"/>
      <c r="F492" s="264"/>
      <c r="G492" s="264"/>
      <c r="H492" s="264"/>
      <c r="I492" s="264"/>
      <c r="J492" s="264"/>
      <c r="K492" s="264"/>
      <c r="L492" s="264"/>
      <c r="M492" s="264"/>
      <c r="N492" s="264"/>
      <c r="O492" s="266"/>
      <c r="P492" s="266"/>
    </row>
    <row r="493" ht="15.75" customHeight="1">
      <c r="A493" s="264"/>
      <c r="B493" s="264"/>
      <c r="C493" s="430"/>
      <c r="D493" s="264"/>
      <c r="E493" s="264"/>
      <c r="F493" s="264"/>
      <c r="G493" s="264"/>
      <c r="H493" s="264"/>
      <c r="I493" s="264"/>
      <c r="J493" s="264"/>
      <c r="K493" s="264"/>
      <c r="L493" s="264"/>
      <c r="M493" s="264"/>
      <c r="N493" s="264"/>
      <c r="O493" s="266"/>
      <c r="P493" s="266"/>
    </row>
    <row r="494" ht="15.75" customHeight="1">
      <c r="A494" s="264"/>
      <c r="B494" s="264"/>
      <c r="C494" s="430"/>
      <c r="D494" s="264"/>
      <c r="E494" s="264"/>
      <c r="F494" s="264"/>
      <c r="G494" s="264"/>
      <c r="H494" s="264"/>
      <c r="I494" s="264"/>
      <c r="J494" s="264"/>
      <c r="K494" s="264"/>
      <c r="L494" s="264"/>
      <c r="M494" s="264"/>
      <c r="N494" s="264"/>
      <c r="O494" s="266"/>
      <c r="P494" s="266"/>
    </row>
    <row r="495" ht="15.75" customHeight="1">
      <c r="A495" s="264"/>
      <c r="B495" s="264"/>
      <c r="C495" s="430"/>
      <c r="D495" s="264"/>
      <c r="E495" s="264"/>
      <c r="F495" s="264"/>
      <c r="G495" s="264"/>
      <c r="H495" s="264"/>
      <c r="I495" s="264"/>
      <c r="J495" s="264"/>
      <c r="K495" s="264"/>
      <c r="L495" s="264"/>
      <c r="M495" s="264"/>
      <c r="N495" s="264"/>
      <c r="O495" s="266"/>
      <c r="P495" s="266"/>
    </row>
    <row r="496" ht="15.75" customHeight="1">
      <c r="A496" s="264"/>
      <c r="B496" s="264"/>
      <c r="C496" s="430"/>
      <c r="D496" s="264"/>
      <c r="E496" s="264"/>
      <c r="F496" s="264"/>
      <c r="G496" s="264"/>
      <c r="H496" s="264"/>
      <c r="I496" s="264"/>
      <c r="J496" s="264"/>
      <c r="K496" s="264"/>
      <c r="L496" s="264"/>
      <c r="M496" s="264"/>
      <c r="N496" s="264"/>
      <c r="O496" s="266"/>
      <c r="P496" s="266"/>
    </row>
    <row r="497" ht="15.75" customHeight="1">
      <c r="A497" s="264"/>
      <c r="B497" s="264"/>
      <c r="C497" s="430"/>
      <c r="D497" s="264"/>
      <c r="E497" s="264"/>
      <c r="F497" s="264"/>
      <c r="G497" s="264"/>
      <c r="H497" s="264"/>
      <c r="I497" s="264"/>
      <c r="J497" s="264"/>
      <c r="K497" s="264"/>
      <c r="L497" s="264"/>
      <c r="M497" s="264"/>
      <c r="N497" s="264"/>
      <c r="O497" s="266"/>
      <c r="P497" s="266"/>
    </row>
    <row r="498" ht="15.75" customHeight="1">
      <c r="A498" s="264"/>
      <c r="B498" s="264"/>
      <c r="C498" s="430"/>
      <c r="D498" s="264"/>
      <c r="E498" s="264"/>
      <c r="F498" s="264"/>
      <c r="G498" s="264"/>
      <c r="H498" s="264"/>
      <c r="I498" s="264"/>
      <c r="J498" s="264"/>
      <c r="K498" s="264"/>
      <c r="L498" s="264"/>
      <c r="M498" s="264"/>
      <c r="N498" s="264"/>
      <c r="O498" s="266"/>
      <c r="P498" s="266"/>
    </row>
    <row r="499" ht="15.75" customHeight="1">
      <c r="A499" s="264"/>
      <c r="B499" s="264"/>
      <c r="C499" s="430"/>
      <c r="D499" s="264"/>
      <c r="E499" s="264"/>
      <c r="F499" s="264"/>
      <c r="G499" s="264"/>
      <c r="H499" s="264"/>
      <c r="I499" s="264"/>
      <c r="J499" s="264"/>
      <c r="K499" s="264"/>
      <c r="L499" s="264"/>
      <c r="M499" s="264"/>
      <c r="N499" s="264"/>
      <c r="O499" s="266"/>
      <c r="P499" s="266"/>
    </row>
    <row r="500" ht="15.75" customHeight="1">
      <c r="A500" s="264"/>
      <c r="B500" s="264"/>
      <c r="C500" s="430"/>
      <c r="D500" s="264"/>
      <c r="E500" s="264"/>
      <c r="F500" s="264"/>
      <c r="G500" s="264"/>
      <c r="H500" s="264"/>
      <c r="I500" s="264"/>
      <c r="J500" s="264"/>
      <c r="K500" s="264"/>
      <c r="L500" s="264"/>
      <c r="M500" s="264"/>
      <c r="N500" s="264"/>
      <c r="O500" s="266"/>
      <c r="P500" s="266"/>
    </row>
    <row r="501" ht="15.75" customHeight="1">
      <c r="A501" s="264"/>
      <c r="B501" s="264"/>
      <c r="C501" s="430"/>
      <c r="D501" s="264"/>
      <c r="E501" s="264"/>
      <c r="F501" s="264"/>
      <c r="G501" s="264"/>
      <c r="H501" s="264"/>
      <c r="I501" s="264"/>
      <c r="J501" s="264"/>
      <c r="K501" s="264"/>
      <c r="L501" s="264"/>
      <c r="M501" s="264"/>
      <c r="N501" s="264"/>
      <c r="O501" s="266"/>
      <c r="P501" s="266"/>
    </row>
    <row r="502" ht="15.75" customHeight="1">
      <c r="A502" s="264"/>
      <c r="B502" s="264"/>
      <c r="C502" s="430"/>
      <c r="D502" s="264"/>
      <c r="E502" s="264"/>
      <c r="F502" s="264"/>
      <c r="G502" s="264"/>
      <c r="H502" s="264"/>
      <c r="I502" s="264"/>
      <c r="J502" s="264"/>
      <c r="K502" s="264"/>
      <c r="L502" s="264"/>
      <c r="M502" s="264"/>
      <c r="N502" s="264"/>
      <c r="O502" s="266"/>
      <c r="P502" s="266"/>
    </row>
    <row r="503" ht="15.75" customHeight="1">
      <c r="A503" s="264"/>
      <c r="B503" s="264"/>
      <c r="C503" s="430"/>
      <c r="D503" s="264"/>
      <c r="E503" s="264"/>
      <c r="F503" s="264"/>
      <c r="G503" s="264"/>
      <c r="H503" s="264"/>
      <c r="I503" s="264"/>
      <c r="J503" s="264"/>
      <c r="K503" s="264"/>
      <c r="L503" s="264"/>
      <c r="M503" s="264"/>
      <c r="N503" s="264"/>
      <c r="O503" s="266"/>
      <c r="P503" s="266"/>
    </row>
    <row r="504" ht="15.75" customHeight="1">
      <c r="A504" s="264"/>
      <c r="B504" s="264"/>
      <c r="C504" s="430"/>
      <c r="D504" s="264"/>
      <c r="E504" s="264"/>
      <c r="F504" s="264"/>
      <c r="G504" s="264"/>
      <c r="H504" s="264"/>
      <c r="I504" s="264"/>
      <c r="J504" s="264"/>
      <c r="K504" s="264"/>
      <c r="L504" s="264"/>
      <c r="M504" s="264"/>
      <c r="N504" s="264"/>
      <c r="O504" s="266"/>
      <c r="P504" s="266"/>
    </row>
    <row r="505" ht="15.75" customHeight="1">
      <c r="A505" s="264"/>
      <c r="B505" s="264"/>
      <c r="C505" s="430"/>
      <c r="D505" s="264"/>
      <c r="E505" s="264"/>
      <c r="F505" s="264"/>
      <c r="G505" s="264"/>
      <c r="H505" s="264"/>
      <c r="I505" s="264"/>
      <c r="J505" s="264"/>
      <c r="K505" s="264"/>
      <c r="L505" s="264"/>
      <c r="M505" s="264"/>
      <c r="N505" s="264"/>
      <c r="O505" s="266"/>
      <c r="P505" s="266"/>
    </row>
    <row r="506" ht="15.75" customHeight="1">
      <c r="A506" s="264"/>
      <c r="B506" s="264"/>
      <c r="C506" s="430"/>
      <c r="D506" s="264"/>
      <c r="E506" s="264"/>
      <c r="F506" s="264"/>
      <c r="G506" s="264"/>
      <c r="H506" s="264"/>
      <c r="I506" s="264"/>
      <c r="J506" s="264"/>
      <c r="K506" s="264"/>
      <c r="L506" s="264"/>
      <c r="M506" s="264"/>
      <c r="N506" s="264"/>
      <c r="O506" s="266"/>
      <c r="P506" s="266"/>
    </row>
    <row r="507" ht="15.75" customHeight="1">
      <c r="A507" s="264"/>
      <c r="B507" s="264"/>
      <c r="C507" s="430"/>
      <c r="D507" s="264"/>
      <c r="E507" s="264"/>
      <c r="F507" s="264"/>
      <c r="G507" s="264"/>
      <c r="H507" s="264"/>
      <c r="I507" s="264"/>
      <c r="J507" s="264"/>
      <c r="K507" s="264"/>
      <c r="L507" s="264"/>
      <c r="M507" s="264"/>
      <c r="N507" s="264"/>
      <c r="O507" s="266"/>
      <c r="P507" s="266"/>
    </row>
    <row r="508" ht="15.75" customHeight="1">
      <c r="A508" s="264"/>
      <c r="B508" s="264"/>
      <c r="C508" s="430"/>
      <c r="D508" s="264"/>
      <c r="E508" s="264"/>
      <c r="F508" s="264"/>
      <c r="G508" s="264"/>
      <c r="H508" s="264"/>
      <c r="I508" s="264"/>
      <c r="J508" s="264"/>
      <c r="K508" s="264"/>
      <c r="L508" s="264"/>
      <c r="M508" s="264"/>
      <c r="N508" s="264"/>
      <c r="O508" s="266"/>
      <c r="P508" s="266"/>
    </row>
    <row r="509" ht="15.75" customHeight="1">
      <c r="A509" s="264"/>
      <c r="B509" s="264"/>
      <c r="C509" s="430"/>
      <c r="D509" s="264"/>
      <c r="E509" s="264"/>
      <c r="F509" s="264"/>
      <c r="G509" s="264"/>
      <c r="H509" s="264"/>
      <c r="I509" s="264"/>
      <c r="J509" s="264"/>
      <c r="K509" s="264"/>
      <c r="L509" s="264"/>
      <c r="M509" s="264"/>
      <c r="N509" s="264"/>
      <c r="O509" s="266"/>
      <c r="P509" s="266"/>
    </row>
    <row r="510" ht="15.75" customHeight="1">
      <c r="A510" s="264"/>
      <c r="B510" s="264"/>
      <c r="C510" s="430"/>
      <c r="D510" s="264"/>
      <c r="E510" s="264"/>
      <c r="F510" s="264"/>
      <c r="G510" s="264"/>
      <c r="H510" s="264"/>
      <c r="I510" s="264"/>
      <c r="J510" s="264"/>
      <c r="K510" s="264"/>
      <c r="L510" s="264"/>
      <c r="M510" s="264"/>
      <c r="N510" s="264"/>
      <c r="O510" s="266"/>
      <c r="P510" s="266"/>
    </row>
    <row r="511" ht="15.75" customHeight="1">
      <c r="A511" s="264"/>
      <c r="B511" s="264"/>
      <c r="C511" s="430"/>
      <c r="D511" s="264"/>
      <c r="E511" s="264"/>
      <c r="F511" s="264"/>
      <c r="G511" s="264"/>
      <c r="H511" s="264"/>
      <c r="I511" s="264"/>
      <c r="J511" s="264"/>
      <c r="K511" s="264"/>
      <c r="L511" s="264"/>
      <c r="M511" s="264"/>
      <c r="N511" s="264"/>
      <c r="O511" s="266"/>
      <c r="P511" s="266"/>
    </row>
    <row r="512" ht="15.75" customHeight="1">
      <c r="A512" s="264"/>
      <c r="B512" s="264"/>
      <c r="C512" s="430"/>
      <c r="D512" s="264"/>
      <c r="E512" s="264"/>
      <c r="F512" s="264"/>
      <c r="G512" s="264"/>
      <c r="H512" s="264"/>
      <c r="I512" s="264"/>
      <c r="J512" s="264"/>
      <c r="K512" s="264"/>
      <c r="L512" s="264"/>
      <c r="M512" s="264"/>
      <c r="N512" s="264"/>
      <c r="O512" s="266"/>
      <c r="P512" s="266"/>
    </row>
    <row r="513" ht="15.75" customHeight="1">
      <c r="A513" s="264"/>
      <c r="B513" s="264"/>
      <c r="C513" s="430"/>
      <c r="D513" s="264"/>
      <c r="E513" s="264"/>
      <c r="F513" s="264"/>
      <c r="G513" s="264"/>
      <c r="H513" s="264"/>
      <c r="I513" s="264"/>
      <c r="J513" s="264"/>
      <c r="K513" s="264"/>
      <c r="L513" s="264"/>
      <c r="M513" s="264"/>
      <c r="N513" s="264"/>
      <c r="O513" s="266"/>
      <c r="P513" s="266"/>
    </row>
    <row r="514" ht="15.75" customHeight="1">
      <c r="A514" s="264"/>
      <c r="B514" s="264"/>
      <c r="C514" s="430"/>
      <c r="D514" s="264"/>
      <c r="E514" s="264"/>
      <c r="F514" s="264"/>
      <c r="G514" s="264"/>
      <c r="H514" s="264"/>
      <c r="I514" s="264"/>
      <c r="J514" s="264"/>
      <c r="K514" s="264"/>
      <c r="L514" s="264"/>
      <c r="M514" s="264"/>
      <c r="N514" s="264"/>
      <c r="O514" s="266"/>
      <c r="P514" s="266"/>
    </row>
    <row r="515" ht="15.75" customHeight="1">
      <c r="A515" s="264"/>
      <c r="B515" s="264"/>
      <c r="C515" s="430"/>
      <c r="D515" s="264"/>
      <c r="E515" s="264"/>
      <c r="F515" s="264"/>
      <c r="G515" s="264"/>
      <c r="H515" s="264"/>
      <c r="I515" s="264"/>
      <c r="J515" s="264"/>
      <c r="K515" s="264"/>
      <c r="L515" s="264"/>
      <c r="M515" s="264"/>
      <c r="N515" s="264"/>
      <c r="O515" s="266"/>
      <c r="P515" s="266"/>
    </row>
    <row r="516" ht="15.75" customHeight="1">
      <c r="A516" s="264"/>
      <c r="B516" s="264"/>
      <c r="C516" s="430"/>
      <c r="D516" s="264"/>
      <c r="E516" s="264"/>
      <c r="F516" s="264"/>
      <c r="G516" s="264"/>
      <c r="H516" s="264"/>
      <c r="I516" s="264"/>
      <c r="J516" s="264"/>
      <c r="K516" s="264"/>
      <c r="L516" s="264"/>
      <c r="M516" s="264"/>
      <c r="N516" s="264"/>
      <c r="O516" s="266"/>
      <c r="P516" s="266"/>
    </row>
    <row r="517" ht="15.75" customHeight="1">
      <c r="A517" s="264"/>
      <c r="B517" s="264"/>
      <c r="C517" s="430"/>
      <c r="D517" s="264"/>
      <c r="E517" s="264"/>
      <c r="F517" s="264"/>
      <c r="G517" s="264"/>
      <c r="H517" s="264"/>
      <c r="I517" s="264"/>
      <c r="J517" s="264"/>
      <c r="K517" s="264"/>
      <c r="L517" s="264"/>
      <c r="M517" s="264"/>
      <c r="N517" s="264"/>
      <c r="O517" s="266"/>
      <c r="P517" s="266"/>
    </row>
    <row r="518" ht="15.75" customHeight="1">
      <c r="A518" s="264"/>
      <c r="B518" s="264"/>
      <c r="C518" s="430"/>
      <c r="D518" s="264"/>
      <c r="E518" s="264"/>
      <c r="F518" s="264"/>
      <c r="G518" s="264"/>
      <c r="H518" s="264"/>
      <c r="I518" s="264"/>
      <c r="J518" s="264"/>
      <c r="K518" s="264"/>
      <c r="L518" s="264"/>
      <c r="M518" s="264"/>
      <c r="N518" s="264"/>
      <c r="O518" s="266"/>
      <c r="P518" s="266"/>
    </row>
    <row r="519" ht="15.75" customHeight="1">
      <c r="A519" s="264"/>
      <c r="B519" s="264"/>
      <c r="C519" s="430"/>
      <c r="D519" s="264"/>
      <c r="E519" s="264"/>
      <c r="F519" s="264"/>
      <c r="G519" s="264"/>
      <c r="H519" s="264"/>
      <c r="I519" s="264"/>
      <c r="J519" s="264"/>
      <c r="K519" s="264"/>
      <c r="L519" s="264"/>
      <c r="M519" s="264"/>
      <c r="N519" s="264"/>
      <c r="O519" s="266"/>
      <c r="P519" s="266"/>
    </row>
    <row r="520" ht="15.75" customHeight="1">
      <c r="A520" s="264"/>
      <c r="B520" s="264"/>
      <c r="C520" s="430"/>
      <c r="D520" s="264"/>
      <c r="E520" s="264"/>
      <c r="F520" s="264"/>
      <c r="G520" s="264"/>
      <c r="H520" s="264"/>
      <c r="I520" s="264"/>
      <c r="J520" s="264"/>
      <c r="K520" s="264"/>
      <c r="L520" s="264"/>
      <c r="M520" s="264"/>
      <c r="N520" s="264"/>
      <c r="O520" s="266"/>
      <c r="P520" s="266"/>
    </row>
    <row r="521" ht="15.75" customHeight="1">
      <c r="A521" s="264"/>
      <c r="B521" s="264"/>
      <c r="C521" s="430"/>
      <c r="D521" s="264"/>
      <c r="E521" s="264"/>
      <c r="F521" s="264"/>
      <c r="G521" s="264"/>
      <c r="H521" s="264"/>
      <c r="I521" s="264"/>
      <c r="J521" s="264"/>
      <c r="K521" s="264"/>
      <c r="L521" s="264"/>
      <c r="M521" s="264"/>
      <c r="N521" s="264"/>
      <c r="O521" s="266"/>
      <c r="P521" s="266"/>
    </row>
    <row r="522" ht="15.75" customHeight="1">
      <c r="A522" s="264"/>
      <c r="B522" s="264"/>
      <c r="C522" s="430"/>
      <c r="D522" s="264"/>
      <c r="E522" s="264"/>
      <c r="F522" s="264"/>
      <c r="G522" s="264"/>
      <c r="H522" s="264"/>
      <c r="I522" s="264"/>
      <c r="J522" s="264"/>
      <c r="K522" s="264"/>
      <c r="L522" s="264"/>
      <c r="M522" s="264"/>
      <c r="N522" s="264"/>
      <c r="O522" s="266"/>
      <c r="P522" s="266"/>
    </row>
    <row r="523" ht="15.75" customHeight="1">
      <c r="A523" s="264"/>
      <c r="B523" s="264"/>
      <c r="C523" s="430"/>
      <c r="D523" s="264"/>
      <c r="E523" s="264"/>
      <c r="F523" s="264"/>
      <c r="G523" s="264"/>
      <c r="H523" s="264"/>
      <c r="I523" s="264"/>
      <c r="J523" s="264"/>
      <c r="K523" s="264"/>
      <c r="L523" s="264"/>
      <c r="M523" s="264"/>
      <c r="N523" s="264"/>
      <c r="O523" s="266"/>
      <c r="P523" s="266"/>
    </row>
    <row r="524" ht="15.75" customHeight="1">
      <c r="A524" s="264"/>
      <c r="B524" s="264"/>
      <c r="C524" s="430"/>
      <c r="D524" s="264"/>
      <c r="E524" s="264"/>
      <c r="F524" s="264"/>
      <c r="G524" s="264"/>
      <c r="H524" s="264"/>
      <c r="I524" s="264"/>
      <c r="J524" s="264"/>
      <c r="K524" s="264"/>
      <c r="L524" s="264"/>
      <c r="M524" s="264"/>
      <c r="N524" s="264"/>
      <c r="O524" s="266"/>
      <c r="P524" s="266"/>
    </row>
    <row r="525" ht="15.75" customHeight="1">
      <c r="A525" s="264"/>
      <c r="B525" s="264"/>
      <c r="C525" s="430"/>
      <c r="D525" s="264"/>
      <c r="E525" s="264"/>
      <c r="F525" s="264"/>
      <c r="G525" s="264"/>
      <c r="H525" s="264"/>
      <c r="I525" s="264"/>
      <c r="J525" s="264"/>
      <c r="K525" s="264"/>
      <c r="L525" s="264"/>
      <c r="M525" s="264"/>
      <c r="N525" s="264"/>
      <c r="O525" s="266"/>
      <c r="P525" s="266"/>
    </row>
    <row r="526" ht="15.75" customHeight="1">
      <c r="A526" s="264"/>
      <c r="B526" s="264"/>
      <c r="C526" s="430"/>
      <c r="D526" s="264"/>
      <c r="E526" s="264"/>
      <c r="F526" s="264"/>
      <c r="G526" s="264"/>
      <c r="H526" s="264"/>
      <c r="I526" s="264"/>
      <c r="J526" s="264"/>
      <c r="K526" s="264"/>
      <c r="L526" s="264"/>
      <c r="M526" s="264"/>
      <c r="N526" s="264"/>
      <c r="O526" s="266"/>
      <c r="P526" s="266"/>
    </row>
    <row r="527" ht="15.75" customHeight="1">
      <c r="A527" s="264"/>
      <c r="B527" s="264"/>
      <c r="C527" s="430"/>
      <c r="D527" s="264"/>
      <c r="E527" s="264"/>
      <c r="F527" s="264"/>
      <c r="G527" s="264"/>
      <c r="H527" s="264"/>
      <c r="I527" s="264"/>
      <c r="J527" s="264"/>
      <c r="K527" s="264"/>
      <c r="L527" s="264"/>
      <c r="M527" s="264"/>
      <c r="N527" s="264"/>
      <c r="O527" s="266"/>
      <c r="P527" s="266"/>
    </row>
    <row r="528" ht="15.75" customHeight="1">
      <c r="A528" s="264"/>
      <c r="B528" s="264"/>
      <c r="C528" s="430"/>
      <c r="D528" s="264"/>
      <c r="E528" s="264"/>
      <c r="F528" s="264"/>
      <c r="G528" s="264"/>
      <c r="H528" s="264"/>
      <c r="I528" s="264"/>
      <c r="J528" s="264"/>
      <c r="K528" s="264"/>
      <c r="L528" s="264"/>
      <c r="M528" s="264"/>
      <c r="N528" s="264"/>
      <c r="O528" s="266"/>
      <c r="P528" s="266"/>
    </row>
    <row r="529" ht="15.75" customHeight="1">
      <c r="A529" s="264"/>
      <c r="B529" s="264"/>
      <c r="C529" s="430"/>
      <c r="D529" s="264"/>
      <c r="E529" s="264"/>
      <c r="F529" s="264"/>
      <c r="G529" s="264"/>
      <c r="H529" s="264"/>
      <c r="I529" s="264"/>
      <c r="J529" s="264"/>
      <c r="K529" s="264"/>
      <c r="L529" s="264"/>
      <c r="M529" s="264"/>
      <c r="N529" s="264"/>
      <c r="O529" s="266"/>
      <c r="P529" s="266"/>
    </row>
    <row r="530" ht="15.75" customHeight="1">
      <c r="A530" s="264"/>
      <c r="B530" s="264"/>
      <c r="C530" s="430"/>
      <c r="D530" s="264"/>
      <c r="E530" s="264"/>
      <c r="F530" s="264"/>
      <c r="G530" s="264"/>
      <c r="H530" s="264"/>
      <c r="I530" s="264"/>
      <c r="J530" s="264"/>
      <c r="K530" s="264"/>
      <c r="L530" s="264"/>
      <c r="M530" s="264"/>
      <c r="N530" s="264"/>
      <c r="O530" s="266"/>
      <c r="P530" s="266"/>
    </row>
    <row r="531" ht="15.75" customHeight="1">
      <c r="A531" s="264"/>
      <c r="B531" s="264"/>
      <c r="C531" s="430"/>
      <c r="D531" s="264"/>
      <c r="E531" s="264"/>
      <c r="F531" s="264"/>
      <c r="G531" s="264"/>
      <c r="H531" s="264"/>
      <c r="I531" s="264"/>
      <c r="J531" s="264"/>
      <c r="K531" s="264"/>
      <c r="L531" s="264"/>
      <c r="M531" s="264"/>
      <c r="N531" s="264"/>
      <c r="O531" s="266"/>
      <c r="P531" s="266"/>
    </row>
    <row r="532" ht="15.75" customHeight="1">
      <c r="A532" s="264"/>
      <c r="B532" s="264"/>
      <c r="C532" s="430"/>
      <c r="D532" s="264"/>
      <c r="E532" s="264"/>
      <c r="F532" s="264"/>
      <c r="G532" s="264"/>
      <c r="H532" s="264"/>
      <c r="I532" s="264"/>
      <c r="J532" s="264"/>
      <c r="K532" s="264"/>
      <c r="L532" s="264"/>
      <c r="M532" s="264"/>
      <c r="N532" s="264"/>
      <c r="O532" s="266"/>
      <c r="P532" s="266"/>
    </row>
    <row r="533" ht="15.75" customHeight="1">
      <c r="A533" s="264"/>
      <c r="B533" s="264"/>
      <c r="C533" s="430"/>
      <c r="D533" s="264"/>
      <c r="E533" s="264"/>
      <c r="F533" s="264"/>
      <c r="G533" s="264"/>
      <c r="H533" s="264"/>
      <c r="I533" s="264"/>
      <c r="J533" s="264"/>
      <c r="K533" s="264"/>
      <c r="L533" s="264"/>
      <c r="M533" s="264"/>
      <c r="N533" s="264"/>
      <c r="O533" s="266"/>
      <c r="P533" s="266"/>
    </row>
    <row r="534" ht="15.75" customHeight="1">
      <c r="A534" s="264"/>
      <c r="B534" s="264"/>
      <c r="C534" s="430"/>
      <c r="D534" s="264"/>
      <c r="E534" s="264"/>
      <c r="F534" s="264"/>
      <c r="G534" s="264"/>
      <c r="H534" s="264"/>
      <c r="I534" s="264"/>
      <c r="J534" s="264"/>
      <c r="K534" s="264"/>
      <c r="L534" s="264"/>
      <c r="M534" s="264"/>
      <c r="N534" s="264"/>
      <c r="O534" s="266"/>
      <c r="P534" s="266"/>
    </row>
    <row r="535" ht="15.75" customHeight="1">
      <c r="A535" s="264"/>
      <c r="B535" s="264"/>
      <c r="C535" s="430"/>
      <c r="D535" s="264"/>
      <c r="E535" s="264"/>
      <c r="F535" s="264"/>
      <c r="G535" s="264"/>
      <c r="H535" s="264"/>
      <c r="I535" s="264"/>
      <c r="J535" s="264"/>
      <c r="K535" s="264"/>
      <c r="L535" s="264"/>
      <c r="M535" s="264"/>
      <c r="N535" s="264"/>
      <c r="O535" s="266"/>
      <c r="P535" s="266"/>
    </row>
    <row r="536" ht="15.75" customHeight="1">
      <c r="A536" s="264"/>
      <c r="B536" s="264"/>
      <c r="C536" s="430"/>
      <c r="D536" s="264"/>
      <c r="E536" s="264"/>
      <c r="F536" s="264"/>
      <c r="G536" s="264"/>
      <c r="H536" s="264"/>
      <c r="I536" s="264"/>
      <c r="J536" s="264"/>
      <c r="K536" s="264"/>
      <c r="L536" s="264"/>
      <c r="M536" s="264"/>
      <c r="N536" s="264"/>
      <c r="O536" s="266"/>
      <c r="P536" s="266"/>
    </row>
    <row r="537" ht="15.75" customHeight="1">
      <c r="A537" s="264"/>
      <c r="B537" s="264"/>
      <c r="C537" s="430"/>
      <c r="D537" s="264"/>
      <c r="E537" s="264"/>
      <c r="F537" s="264"/>
      <c r="G537" s="264"/>
      <c r="H537" s="264"/>
      <c r="I537" s="264"/>
      <c r="J537" s="264"/>
      <c r="K537" s="264"/>
      <c r="L537" s="264"/>
      <c r="M537" s="264"/>
      <c r="N537" s="264"/>
      <c r="O537" s="266"/>
      <c r="P537" s="266"/>
    </row>
    <row r="538" ht="15.75" customHeight="1">
      <c r="A538" s="264"/>
      <c r="B538" s="264"/>
      <c r="C538" s="430"/>
      <c r="D538" s="264"/>
      <c r="E538" s="264"/>
      <c r="F538" s="264"/>
      <c r="G538" s="264"/>
      <c r="H538" s="264"/>
      <c r="I538" s="264"/>
      <c r="J538" s="264"/>
      <c r="K538" s="264"/>
      <c r="L538" s="264"/>
      <c r="M538" s="264"/>
      <c r="N538" s="264"/>
      <c r="O538" s="266"/>
      <c r="P538" s="266"/>
    </row>
    <row r="539" ht="15.75" customHeight="1">
      <c r="A539" s="264"/>
      <c r="B539" s="264"/>
      <c r="C539" s="430"/>
      <c r="D539" s="264"/>
      <c r="E539" s="264"/>
      <c r="F539" s="264"/>
      <c r="G539" s="264"/>
      <c r="H539" s="264"/>
      <c r="I539" s="264"/>
      <c r="J539" s="264"/>
      <c r="K539" s="264"/>
      <c r="L539" s="264"/>
      <c r="M539" s="264"/>
      <c r="N539" s="264"/>
      <c r="O539" s="266"/>
      <c r="P539" s="266"/>
    </row>
    <row r="540" ht="15.75" customHeight="1">
      <c r="A540" s="264"/>
      <c r="B540" s="264"/>
      <c r="C540" s="430"/>
      <c r="D540" s="264"/>
      <c r="E540" s="264"/>
      <c r="F540" s="264"/>
      <c r="G540" s="264"/>
      <c r="H540" s="264"/>
      <c r="I540" s="264"/>
      <c r="J540" s="264"/>
      <c r="K540" s="264"/>
      <c r="L540" s="264"/>
      <c r="M540" s="264"/>
      <c r="N540" s="264"/>
      <c r="O540" s="266"/>
      <c r="P540" s="266"/>
    </row>
    <row r="541" ht="15.75" customHeight="1">
      <c r="A541" s="264"/>
      <c r="B541" s="264"/>
      <c r="C541" s="430"/>
      <c r="D541" s="264"/>
      <c r="E541" s="264"/>
      <c r="F541" s="264"/>
      <c r="G541" s="264"/>
      <c r="H541" s="264"/>
      <c r="I541" s="264"/>
      <c r="J541" s="264"/>
      <c r="K541" s="264"/>
      <c r="L541" s="264"/>
      <c r="M541" s="264"/>
      <c r="N541" s="264"/>
      <c r="O541" s="266"/>
      <c r="P541" s="266"/>
    </row>
    <row r="542" ht="15.75" customHeight="1">
      <c r="A542" s="264"/>
      <c r="B542" s="264"/>
      <c r="C542" s="430"/>
      <c r="D542" s="264"/>
      <c r="E542" s="264"/>
      <c r="F542" s="264"/>
      <c r="G542" s="264"/>
      <c r="H542" s="264"/>
      <c r="I542" s="264"/>
      <c r="J542" s="264"/>
      <c r="K542" s="264"/>
      <c r="L542" s="264"/>
      <c r="M542" s="264"/>
      <c r="N542" s="264"/>
      <c r="O542" s="266"/>
      <c r="P542" s="266"/>
    </row>
    <row r="543" ht="15.75" customHeight="1">
      <c r="A543" s="264"/>
      <c r="B543" s="264"/>
      <c r="C543" s="430"/>
      <c r="D543" s="264"/>
      <c r="E543" s="264"/>
      <c r="F543" s="264"/>
      <c r="G543" s="264"/>
      <c r="H543" s="264"/>
      <c r="I543" s="264"/>
      <c r="J543" s="264"/>
      <c r="K543" s="264"/>
      <c r="L543" s="264"/>
      <c r="M543" s="264"/>
      <c r="N543" s="264"/>
      <c r="O543" s="266"/>
      <c r="P543" s="266"/>
    </row>
    <row r="544" ht="15.75" customHeight="1">
      <c r="A544" s="264"/>
      <c r="B544" s="264"/>
      <c r="C544" s="430"/>
      <c r="D544" s="264"/>
      <c r="E544" s="264"/>
      <c r="F544" s="264"/>
      <c r="G544" s="264"/>
      <c r="H544" s="264"/>
      <c r="I544" s="264"/>
      <c r="J544" s="264"/>
      <c r="K544" s="264"/>
      <c r="L544" s="264"/>
      <c r="M544" s="264"/>
      <c r="N544" s="264"/>
      <c r="O544" s="266"/>
      <c r="P544" s="266"/>
    </row>
    <row r="545" ht="15.75" customHeight="1">
      <c r="A545" s="264"/>
      <c r="B545" s="264"/>
      <c r="C545" s="430"/>
      <c r="D545" s="264"/>
      <c r="E545" s="264"/>
      <c r="F545" s="264"/>
      <c r="G545" s="264"/>
      <c r="H545" s="264"/>
      <c r="I545" s="264"/>
      <c r="J545" s="264"/>
      <c r="K545" s="264"/>
      <c r="L545" s="264"/>
      <c r="M545" s="264"/>
      <c r="N545" s="264"/>
      <c r="O545" s="266"/>
      <c r="P545" s="266"/>
    </row>
    <row r="546" ht="15.75" customHeight="1">
      <c r="A546" s="264"/>
      <c r="B546" s="264"/>
      <c r="C546" s="430"/>
      <c r="D546" s="264"/>
      <c r="E546" s="264"/>
      <c r="F546" s="264"/>
      <c r="G546" s="264"/>
      <c r="H546" s="264"/>
      <c r="I546" s="264"/>
      <c r="J546" s="264"/>
      <c r="K546" s="264"/>
      <c r="L546" s="264"/>
      <c r="M546" s="264"/>
      <c r="N546" s="264"/>
      <c r="O546" s="266"/>
      <c r="P546" s="266"/>
    </row>
    <row r="547" ht="15.75" customHeight="1">
      <c r="A547" s="264"/>
      <c r="B547" s="264"/>
      <c r="C547" s="430"/>
      <c r="D547" s="264"/>
      <c r="E547" s="264"/>
      <c r="F547" s="264"/>
      <c r="G547" s="264"/>
      <c r="H547" s="264"/>
      <c r="I547" s="264"/>
      <c r="J547" s="264"/>
      <c r="K547" s="264"/>
      <c r="L547" s="264"/>
      <c r="M547" s="264"/>
      <c r="N547" s="264"/>
      <c r="O547" s="266"/>
      <c r="P547" s="266"/>
    </row>
    <row r="548" ht="15.75" customHeight="1">
      <c r="A548" s="264"/>
      <c r="B548" s="264"/>
      <c r="C548" s="430"/>
      <c r="D548" s="264"/>
      <c r="E548" s="264"/>
      <c r="F548" s="264"/>
      <c r="G548" s="264"/>
      <c r="H548" s="264"/>
      <c r="I548" s="264"/>
      <c r="J548" s="264"/>
      <c r="K548" s="264"/>
      <c r="L548" s="264"/>
      <c r="M548" s="264"/>
      <c r="N548" s="264"/>
      <c r="O548" s="266"/>
      <c r="P548" s="266"/>
    </row>
    <row r="549" ht="15.75" customHeight="1">
      <c r="A549" s="264"/>
      <c r="B549" s="264"/>
      <c r="C549" s="430"/>
      <c r="D549" s="264"/>
      <c r="E549" s="264"/>
      <c r="F549" s="264"/>
      <c r="G549" s="264"/>
      <c r="H549" s="264"/>
      <c r="I549" s="264"/>
      <c r="J549" s="264"/>
      <c r="K549" s="264"/>
      <c r="L549" s="264"/>
      <c r="M549" s="264"/>
      <c r="N549" s="264"/>
      <c r="O549" s="266"/>
      <c r="P549" s="266"/>
    </row>
    <row r="550" ht="15.75" customHeight="1">
      <c r="A550" s="264"/>
      <c r="B550" s="264"/>
      <c r="C550" s="430"/>
      <c r="D550" s="264"/>
      <c r="E550" s="264"/>
      <c r="F550" s="264"/>
      <c r="G550" s="264"/>
      <c r="H550" s="264"/>
      <c r="I550" s="264"/>
      <c r="J550" s="264"/>
      <c r="K550" s="264"/>
      <c r="L550" s="264"/>
      <c r="M550" s="264"/>
      <c r="N550" s="264"/>
      <c r="O550" s="266"/>
      <c r="P550" s="266"/>
    </row>
    <row r="551" ht="15.75" customHeight="1">
      <c r="A551" s="264"/>
      <c r="B551" s="264"/>
      <c r="C551" s="430"/>
      <c r="D551" s="264"/>
      <c r="E551" s="264"/>
      <c r="F551" s="264"/>
      <c r="G551" s="264"/>
      <c r="H551" s="264"/>
      <c r="I551" s="264"/>
      <c r="J551" s="264"/>
      <c r="K551" s="264"/>
      <c r="L551" s="264"/>
      <c r="M551" s="264"/>
      <c r="N551" s="264"/>
      <c r="O551" s="266"/>
      <c r="P551" s="266"/>
    </row>
    <row r="552" ht="15.75" customHeight="1">
      <c r="A552" s="264"/>
      <c r="B552" s="264"/>
      <c r="C552" s="430"/>
      <c r="D552" s="264"/>
      <c r="E552" s="264"/>
      <c r="F552" s="264"/>
      <c r="G552" s="264"/>
      <c r="H552" s="264"/>
      <c r="I552" s="264"/>
      <c r="J552" s="264"/>
      <c r="K552" s="264"/>
      <c r="L552" s="264"/>
      <c r="M552" s="264"/>
      <c r="N552" s="264"/>
      <c r="O552" s="266"/>
      <c r="P552" s="266"/>
    </row>
    <row r="553" ht="15.75" customHeight="1">
      <c r="A553" s="264"/>
      <c r="B553" s="264"/>
      <c r="C553" s="430"/>
      <c r="D553" s="264"/>
      <c r="E553" s="264"/>
      <c r="F553" s="264"/>
      <c r="G553" s="264"/>
      <c r="H553" s="264"/>
      <c r="I553" s="264"/>
      <c r="J553" s="264"/>
      <c r="K553" s="264"/>
      <c r="L553" s="264"/>
      <c r="M553" s="264"/>
      <c r="N553" s="264"/>
      <c r="O553" s="266"/>
      <c r="P553" s="266"/>
    </row>
    <row r="554" ht="15.75" customHeight="1">
      <c r="A554" s="264"/>
      <c r="B554" s="264"/>
      <c r="C554" s="430"/>
      <c r="D554" s="264"/>
      <c r="E554" s="264"/>
      <c r="F554" s="264"/>
      <c r="G554" s="264"/>
      <c r="H554" s="264"/>
      <c r="I554" s="264"/>
      <c r="J554" s="264"/>
      <c r="K554" s="264"/>
      <c r="L554" s="264"/>
      <c r="M554" s="264"/>
      <c r="N554" s="264"/>
      <c r="O554" s="266"/>
      <c r="P554" s="266"/>
    </row>
    <row r="555" ht="15.75" customHeight="1">
      <c r="A555" s="264"/>
      <c r="B555" s="264"/>
      <c r="C555" s="430"/>
      <c r="D555" s="264"/>
      <c r="E555" s="264"/>
      <c r="F555" s="264"/>
      <c r="G555" s="264"/>
      <c r="H555" s="264"/>
      <c r="I555" s="264"/>
      <c r="J555" s="264"/>
      <c r="K555" s="264"/>
      <c r="L555" s="264"/>
      <c r="M555" s="264"/>
      <c r="N555" s="264"/>
      <c r="O555" s="266"/>
      <c r="P555" s="266"/>
    </row>
    <row r="556" ht="15.75" customHeight="1">
      <c r="A556" s="264"/>
      <c r="B556" s="264"/>
      <c r="C556" s="430"/>
      <c r="D556" s="264"/>
      <c r="E556" s="264"/>
      <c r="F556" s="264"/>
      <c r="G556" s="264"/>
      <c r="H556" s="264"/>
      <c r="I556" s="264"/>
      <c r="J556" s="264"/>
      <c r="K556" s="264"/>
      <c r="L556" s="264"/>
      <c r="M556" s="264"/>
      <c r="N556" s="264"/>
      <c r="O556" s="266"/>
      <c r="P556" s="266"/>
    </row>
    <row r="557" ht="15.75" customHeight="1">
      <c r="A557" s="264"/>
      <c r="B557" s="264"/>
      <c r="C557" s="430"/>
      <c r="D557" s="264"/>
      <c r="E557" s="264"/>
      <c r="F557" s="264"/>
      <c r="G557" s="264"/>
      <c r="H557" s="264"/>
      <c r="I557" s="264"/>
      <c r="J557" s="264"/>
      <c r="K557" s="264"/>
      <c r="L557" s="264"/>
      <c r="M557" s="264"/>
      <c r="N557" s="264"/>
      <c r="O557" s="266"/>
      <c r="P557" s="266"/>
    </row>
    <row r="558" ht="15.75" customHeight="1">
      <c r="A558" s="264"/>
      <c r="B558" s="264"/>
      <c r="C558" s="430"/>
      <c r="D558" s="264"/>
      <c r="E558" s="264"/>
      <c r="F558" s="264"/>
      <c r="G558" s="264"/>
      <c r="H558" s="264"/>
      <c r="I558" s="264"/>
      <c r="J558" s="264"/>
      <c r="K558" s="264"/>
      <c r="L558" s="264"/>
      <c r="M558" s="264"/>
      <c r="N558" s="264"/>
      <c r="O558" s="266"/>
      <c r="P558" s="266"/>
    </row>
    <row r="559" ht="15.75" customHeight="1">
      <c r="A559" s="264"/>
      <c r="B559" s="264"/>
      <c r="C559" s="430"/>
      <c r="D559" s="264"/>
      <c r="E559" s="264"/>
      <c r="F559" s="264"/>
      <c r="G559" s="264"/>
      <c r="H559" s="264"/>
      <c r="I559" s="264"/>
      <c r="J559" s="264"/>
      <c r="K559" s="264"/>
      <c r="L559" s="264"/>
      <c r="M559" s="264"/>
      <c r="N559" s="264"/>
      <c r="O559" s="266"/>
      <c r="P559" s="266"/>
    </row>
    <row r="560" ht="15.75" customHeight="1">
      <c r="A560" s="264"/>
      <c r="B560" s="264"/>
      <c r="C560" s="430"/>
      <c r="D560" s="264"/>
      <c r="E560" s="264"/>
      <c r="F560" s="264"/>
      <c r="G560" s="264"/>
      <c r="H560" s="264"/>
      <c r="I560" s="264"/>
      <c r="J560" s="264"/>
      <c r="K560" s="264"/>
      <c r="L560" s="264"/>
      <c r="M560" s="264"/>
      <c r="N560" s="264"/>
      <c r="O560" s="266"/>
      <c r="P560" s="266"/>
    </row>
    <row r="561" ht="15.75" customHeight="1">
      <c r="A561" s="264"/>
      <c r="B561" s="264"/>
      <c r="C561" s="430"/>
      <c r="D561" s="264"/>
      <c r="E561" s="264"/>
      <c r="F561" s="264"/>
      <c r="G561" s="264"/>
      <c r="H561" s="264"/>
      <c r="I561" s="264"/>
      <c r="J561" s="264"/>
      <c r="K561" s="264"/>
      <c r="L561" s="264"/>
      <c r="M561" s="264"/>
      <c r="N561" s="264"/>
      <c r="O561" s="266"/>
      <c r="P561" s="266"/>
    </row>
    <row r="562" ht="15.75" customHeight="1">
      <c r="A562" s="264"/>
      <c r="B562" s="264"/>
      <c r="C562" s="430"/>
      <c r="D562" s="264"/>
      <c r="E562" s="264"/>
      <c r="F562" s="264"/>
      <c r="G562" s="264"/>
      <c r="H562" s="264"/>
      <c r="I562" s="264"/>
      <c r="J562" s="264"/>
      <c r="K562" s="264"/>
      <c r="L562" s="264"/>
      <c r="M562" s="264"/>
      <c r="N562" s="264"/>
      <c r="O562" s="266"/>
      <c r="P562" s="266"/>
    </row>
    <row r="563" ht="15.75" customHeight="1">
      <c r="A563" s="264"/>
      <c r="B563" s="264"/>
      <c r="C563" s="430"/>
      <c r="D563" s="264"/>
      <c r="E563" s="264"/>
      <c r="F563" s="264"/>
      <c r="G563" s="264"/>
      <c r="H563" s="264"/>
      <c r="I563" s="264"/>
      <c r="J563" s="264"/>
      <c r="K563" s="264"/>
      <c r="L563" s="264"/>
      <c r="M563" s="264"/>
      <c r="N563" s="264"/>
      <c r="O563" s="266"/>
      <c r="P563" s="266"/>
    </row>
    <row r="564" ht="15.75" customHeight="1">
      <c r="A564" s="264"/>
      <c r="B564" s="264"/>
      <c r="C564" s="430"/>
      <c r="D564" s="264"/>
      <c r="E564" s="264"/>
      <c r="F564" s="264"/>
      <c r="G564" s="264"/>
      <c r="H564" s="264"/>
      <c r="I564" s="264"/>
      <c r="J564" s="264"/>
      <c r="K564" s="264"/>
      <c r="L564" s="264"/>
      <c r="M564" s="264"/>
      <c r="N564" s="264"/>
      <c r="O564" s="266"/>
      <c r="P564" s="266"/>
    </row>
    <row r="565" ht="15.75" customHeight="1">
      <c r="A565" s="264"/>
      <c r="B565" s="264"/>
      <c r="C565" s="430"/>
      <c r="D565" s="264"/>
      <c r="E565" s="264"/>
      <c r="F565" s="264"/>
      <c r="G565" s="264"/>
      <c r="H565" s="264"/>
      <c r="I565" s="264"/>
      <c r="J565" s="264"/>
      <c r="K565" s="264"/>
      <c r="L565" s="264"/>
      <c r="M565" s="264"/>
      <c r="N565" s="264"/>
      <c r="O565" s="266"/>
      <c r="P565" s="266"/>
    </row>
    <row r="566" ht="15.75" customHeight="1">
      <c r="A566" s="264"/>
      <c r="B566" s="264"/>
      <c r="C566" s="430"/>
      <c r="D566" s="264"/>
      <c r="E566" s="264"/>
      <c r="F566" s="264"/>
      <c r="G566" s="264"/>
      <c r="H566" s="264"/>
      <c r="I566" s="264"/>
      <c r="J566" s="264"/>
      <c r="K566" s="264"/>
      <c r="L566" s="264"/>
      <c r="M566" s="264"/>
      <c r="N566" s="264"/>
      <c r="O566" s="266"/>
      <c r="P566" s="266"/>
    </row>
    <row r="567" ht="15.75" customHeight="1">
      <c r="A567" s="264"/>
      <c r="B567" s="264"/>
      <c r="C567" s="430"/>
      <c r="D567" s="264"/>
      <c r="E567" s="264"/>
      <c r="F567" s="264"/>
      <c r="G567" s="264"/>
      <c r="H567" s="264"/>
      <c r="I567" s="264"/>
      <c r="J567" s="264"/>
      <c r="K567" s="264"/>
      <c r="L567" s="264"/>
      <c r="M567" s="264"/>
      <c r="N567" s="264"/>
      <c r="O567" s="266"/>
      <c r="P567" s="266"/>
    </row>
    <row r="568" ht="15.75" customHeight="1">
      <c r="A568" s="264"/>
      <c r="B568" s="264"/>
      <c r="C568" s="430"/>
      <c r="D568" s="264"/>
      <c r="E568" s="264"/>
      <c r="F568" s="264"/>
      <c r="G568" s="264"/>
      <c r="H568" s="264"/>
      <c r="I568" s="264"/>
      <c r="J568" s="264"/>
      <c r="K568" s="264"/>
      <c r="L568" s="264"/>
      <c r="M568" s="264"/>
      <c r="N568" s="264"/>
      <c r="O568" s="266"/>
      <c r="P568" s="266"/>
    </row>
    <row r="569" ht="15.75" customHeight="1">
      <c r="A569" s="264"/>
      <c r="B569" s="264"/>
      <c r="C569" s="430"/>
      <c r="D569" s="264"/>
      <c r="E569" s="264"/>
      <c r="F569" s="264"/>
      <c r="G569" s="264"/>
      <c r="H569" s="264"/>
      <c r="I569" s="264"/>
      <c r="J569" s="264"/>
      <c r="K569" s="264"/>
      <c r="L569" s="264"/>
      <c r="M569" s="264"/>
      <c r="N569" s="264"/>
      <c r="O569" s="266"/>
      <c r="P569" s="266"/>
    </row>
    <row r="570" ht="15.75" customHeight="1">
      <c r="A570" s="264"/>
      <c r="B570" s="264"/>
      <c r="C570" s="430"/>
      <c r="D570" s="264"/>
      <c r="E570" s="264"/>
      <c r="F570" s="264"/>
      <c r="G570" s="264"/>
      <c r="H570" s="264"/>
      <c r="I570" s="264"/>
      <c r="J570" s="264"/>
      <c r="K570" s="264"/>
      <c r="L570" s="264"/>
      <c r="M570" s="264"/>
      <c r="N570" s="264"/>
      <c r="O570" s="266"/>
      <c r="P570" s="266"/>
    </row>
    <row r="571" ht="15.75" customHeight="1">
      <c r="A571" s="264"/>
      <c r="B571" s="264"/>
      <c r="C571" s="430"/>
      <c r="D571" s="264"/>
      <c r="E571" s="264"/>
      <c r="F571" s="264"/>
      <c r="G571" s="264"/>
      <c r="H571" s="264"/>
      <c r="I571" s="264"/>
      <c r="J571" s="264"/>
      <c r="K571" s="264"/>
      <c r="L571" s="264"/>
      <c r="M571" s="264"/>
      <c r="N571" s="264"/>
      <c r="O571" s="266"/>
      <c r="P571" s="266"/>
    </row>
    <row r="572" ht="15.75" customHeight="1">
      <c r="A572" s="264"/>
      <c r="B572" s="264"/>
      <c r="C572" s="430"/>
      <c r="D572" s="264"/>
      <c r="E572" s="264"/>
      <c r="F572" s="264"/>
      <c r="G572" s="264"/>
      <c r="H572" s="264"/>
      <c r="I572" s="264"/>
      <c r="J572" s="264"/>
      <c r="K572" s="264"/>
      <c r="L572" s="264"/>
      <c r="M572" s="264"/>
      <c r="N572" s="264"/>
      <c r="O572" s="266"/>
      <c r="P572" s="266"/>
    </row>
    <row r="573" ht="15.75" customHeight="1">
      <c r="A573" s="264"/>
      <c r="B573" s="264"/>
      <c r="C573" s="430"/>
      <c r="D573" s="264"/>
      <c r="E573" s="264"/>
      <c r="F573" s="264"/>
      <c r="G573" s="264"/>
      <c r="H573" s="264"/>
      <c r="I573" s="264"/>
      <c r="J573" s="264"/>
      <c r="K573" s="264"/>
      <c r="L573" s="264"/>
      <c r="M573" s="264"/>
      <c r="N573" s="264"/>
      <c r="O573" s="266"/>
      <c r="P573" s="266"/>
    </row>
    <row r="574" ht="15.75" customHeight="1">
      <c r="A574" s="264"/>
      <c r="B574" s="264"/>
      <c r="C574" s="430"/>
      <c r="D574" s="264"/>
      <c r="E574" s="264"/>
      <c r="F574" s="264"/>
      <c r="G574" s="264"/>
      <c r="H574" s="264"/>
      <c r="I574" s="264"/>
      <c r="J574" s="264"/>
      <c r="K574" s="264"/>
      <c r="L574" s="264"/>
      <c r="M574" s="264"/>
      <c r="N574" s="264"/>
      <c r="O574" s="266"/>
      <c r="P574" s="266"/>
    </row>
    <row r="575" ht="15.75" customHeight="1">
      <c r="A575" s="264"/>
      <c r="B575" s="264"/>
      <c r="C575" s="430"/>
      <c r="D575" s="264"/>
      <c r="E575" s="264"/>
      <c r="F575" s="264"/>
      <c r="G575" s="264"/>
      <c r="H575" s="264"/>
      <c r="I575" s="264"/>
      <c r="J575" s="264"/>
      <c r="K575" s="264"/>
      <c r="L575" s="264"/>
      <c r="M575" s="264"/>
      <c r="N575" s="264"/>
      <c r="O575" s="266"/>
      <c r="P575" s="266"/>
    </row>
    <row r="576" ht="15.75" customHeight="1">
      <c r="A576" s="264"/>
      <c r="B576" s="264"/>
      <c r="C576" s="430"/>
      <c r="D576" s="264"/>
      <c r="E576" s="264"/>
      <c r="F576" s="264"/>
      <c r="G576" s="264"/>
      <c r="H576" s="264"/>
      <c r="I576" s="264"/>
      <c r="J576" s="264"/>
      <c r="K576" s="264"/>
      <c r="L576" s="264"/>
      <c r="M576" s="264"/>
      <c r="N576" s="264"/>
      <c r="O576" s="266"/>
      <c r="P576" s="266"/>
    </row>
    <row r="577" ht="15.75" customHeight="1">
      <c r="A577" s="264"/>
      <c r="B577" s="264"/>
      <c r="C577" s="430"/>
      <c r="D577" s="264"/>
      <c r="E577" s="264"/>
      <c r="F577" s="264"/>
      <c r="G577" s="264"/>
      <c r="H577" s="264"/>
      <c r="I577" s="264"/>
      <c r="J577" s="264"/>
      <c r="K577" s="264"/>
      <c r="L577" s="264"/>
      <c r="M577" s="264"/>
      <c r="N577" s="264"/>
      <c r="O577" s="266"/>
      <c r="P577" s="266"/>
    </row>
    <row r="578" ht="15.75" customHeight="1">
      <c r="A578" s="264"/>
      <c r="B578" s="264"/>
      <c r="C578" s="430"/>
      <c r="D578" s="264"/>
      <c r="E578" s="264"/>
      <c r="F578" s="264"/>
      <c r="G578" s="264"/>
      <c r="H578" s="264"/>
      <c r="I578" s="264"/>
      <c r="J578" s="264"/>
      <c r="K578" s="264"/>
      <c r="L578" s="264"/>
      <c r="M578" s="264"/>
      <c r="N578" s="264"/>
      <c r="O578" s="266"/>
      <c r="P578" s="266"/>
    </row>
    <row r="579" ht="15.75" customHeight="1">
      <c r="A579" s="264"/>
      <c r="B579" s="264"/>
      <c r="C579" s="430"/>
      <c r="D579" s="264"/>
      <c r="E579" s="264"/>
      <c r="F579" s="264"/>
      <c r="G579" s="264"/>
      <c r="H579" s="264"/>
      <c r="I579" s="264"/>
      <c r="J579" s="264"/>
      <c r="K579" s="264"/>
      <c r="L579" s="264"/>
      <c r="M579" s="264"/>
      <c r="N579" s="264"/>
      <c r="O579" s="266"/>
      <c r="P579" s="266"/>
    </row>
    <row r="580" ht="15.75" customHeight="1">
      <c r="A580" s="264"/>
      <c r="B580" s="264"/>
      <c r="C580" s="430"/>
      <c r="D580" s="264"/>
      <c r="E580" s="264"/>
      <c r="F580" s="264"/>
      <c r="G580" s="264"/>
      <c r="H580" s="264"/>
      <c r="I580" s="264"/>
      <c r="J580" s="264"/>
      <c r="K580" s="264"/>
      <c r="L580" s="264"/>
      <c r="M580" s="264"/>
      <c r="N580" s="264"/>
      <c r="O580" s="266"/>
      <c r="P580" s="266"/>
    </row>
    <row r="581" ht="15.75" customHeight="1">
      <c r="A581" s="264"/>
      <c r="B581" s="264"/>
      <c r="C581" s="430"/>
      <c r="D581" s="264"/>
      <c r="E581" s="264"/>
      <c r="F581" s="264"/>
      <c r="G581" s="264"/>
      <c r="H581" s="264"/>
      <c r="I581" s="264"/>
      <c r="J581" s="264"/>
      <c r="K581" s="264"/>
      <c r="L581" s="264"/>
      <c r="M581" s="264"/>
      <c r="N581" s="264"/>
      <c r="O581" s="266"/>
      <c r="P581" s="266"/>
    </row>
    <row r="582" ht="15.75" customHeight="1">
      <c r="A582" s="264"/>
      <c r="B582" s="264"/>
      <c r="C582" s="430"/>
      <c r="D582" s="264"/>
      <c r="E582" s="264"/>
      <c r="F582" s="264"/>
      <c r="G582" s="264"/>
      <c r="H582" s="264"/>
      <c r="I582" s="264"/>
      <c r="J582" s="264"/>
      <c r="K582" s="264"/>
      <c r="L582" s="264"/>
      <c r="M582" s="264"/>
      <c r="N582" s="264"/>
      <c r="O582" s="266"/>
      <c r="P582" s="266"/>
    </row>
    <row r="583" ht="15.75" customHeight="1">
      <c r="A583" s="264"/>
      <c r="B583" s="264"/>
      <c r="C583" s="430"/>
      <c r="D583" s="264"/>
      <c r="E583" s="264"/>
      <c r="F583" s="264"/>
      <c r="G583" s="264"/>
      <c r="H583" s="264"/>
      <c r="I583" s="264"/>
      <c r="J583" s="264"/>
      <c r="K583" s="264"/>
      <c r="L583" s="264"/>
      <c r="M583" s="264"/>
      <c r="N583" s="264"/>
      <c r="O583" s="266"/>
      <c r="P583" s="266"/>
    </row>
    <row r="584" ht="15.75" customHeight="1">
      <c r="A584" s="264"/>
      <c r="B584" s="264"/>
      <c r="C584" s="430"/>
      <c r="D584" s="264"/>
      <c r="E584" s="264"/>
      <c r="F584" s="264"/>
      <c r="G584" s="264"/>
      <c r="H584" s="264"/>
      <c r="I584" s="264"/>
      <c r="J584" s="264"/>
      <c r="K584" s="264"/>
      <c r="L584" s="264"/>
      <c r="M584" s="264"/>
      <c r="N584" s="264"/>
      <c r="O584" s="266"/>
      <c r="P584" s="266"/>
    </row>
    <row r="585" ht="15.75" customHeight="1">
      <c r="A585" s="264"/>
      <c r="B585" s="264"/>
      <c r="C585" s="430"/>
      <c r="D585" s="264"/>
      <c r="E585" s="264"/>
      <c r="F585" s="264"/>
      <c r="G585" s="264"/>
      <c r="H585" s="264"/>
      <c r="I585" s="264"/>
      <c r="J585" s="264"/>
      <c r="K585" s="264"/>
      <c r="L585" s="264"/>
      <c r="M585" s="264"/>
      <c r="N585" s="264"/>
      <c r="O585" s="266"/>
      <c r="P585" s="266"/>
    </row>
    <row r="586" ht="15.75" customHeight="1">
      <c r="A586" s="264"/>
      <c r="B586" s="264"/>
      <c r="C586" s="430"/>
      <c r="D586" s="264"/>
      <c r="E586" s="264"/>
      <c r="F586" s="264"/>
      <c r="G586" s="264"/>
      <c r="H586" s="264"/>
      <c r="I586" s="264"/>
      <c r="J586" s="264"/>
      <c r="K586" s="264"/>
      <c r="L586" s="264"/>
      <c r="M586" s="264"/>
      <c r="N586" s="264"/>
      <c r="O586" s="266"/>
      <c r="P586" s="266"/>
    </row>
    <row r="587" ht="15.75" customHeight="1">
      <c r="A587" s="264"/>
      <c r="B587" s="264"/>
      <c r="C587" s="430"/>
      <c r="D587" s="264"/>
      <c r="E587" s="264"/>
      <c r="F587" s="264"/>
      <c r="G587" s="264"/>
      <c r="H587" s="264"/>
      <c r="I587" s="264"/>
      <c r="J587" s="264"/>
      <c r="K587" s="264"/>
      <c r="L587" s="264"/>
      <c r="M587" s="264"/>
      <c r="N587" s="264"/>
      <c r="O587" s="266"/>
      <c r="P587" s="266"/>
    </row>
    <row r="588" ht="15.75" customHeight="1">
      <c r="A588" s="264"/>
      <c r="B588" s="264"/>
      <c r="C588" s="430"/>
      <c r="D588" s="264"/>
      <c r="E588" s="264"/>
      <c r="F588" s="264"/>
      <c r="G588" s="264"/>
      <c r="H588" s="264"/>
      <c r="I588" s="264"/>
      <c r="J588" s="264"/>
      <c r="K588" s="264"/>
      <c r="L588" s="264"/>
      <c r="M588" s="264"/>
      <c r="N588" s="264"/>
      <c r="O588" s="266"/>
      <c r="P588" s="266"/>
    </row>
    <row r="589" ht="15.75" customHeight="1">
      <c r="A589" s="264"/>
      <c r="B589" s="264"/>
      <c r="C589" s="430"/>
      <c r="D589" s="264"/>
      <c r="E589" s="264"/>
      <c r="F589" s="264"/>
      <c r="G589" s="264"/>
      <c r="H589" s="264"/>
      <c r="I589" s="264"/>
      <c r="J589" s="264"/>
      <c r="K589" s="264"/>
      <c r="L589" s="264"/>
      <c r="M589" s="264"/>
      <c r="N589" s="264"/>
      <c r="O589" s="266"/>
      <c r="P589" s="266"/>
    </row>
    <row r="590" ht="15.75" customHeight="1">
      <c r="A590" s="264"/>
      <c r="B590" s="264"/>
      <c r="C590" s="430"/>
      <c r="D590" s="264"/>
      <c r="E590" s="264"/>
      <c r="F590" s="264"/>
      <c r="G590" s="264"/>
      <c r="H590" s="264"/>
      <c r="I590" s="264"/>
      <c r="J590" s="264"/>
      <c r="K590" s="264"/>
      <c r="L590" s="264"/>
      <c r="M590" s="264"/>
      <c r="N590" s="264"/>
      <c r="O590" s="266"/>
      <c r="P590" s="266"/>
    </row>
    <row r="591" ht="15.75" customHeight="1">
      <c r="A591" s="264"/>
      <c r="B591" s="264"/>
      <c r="C591" s="430"/>
      <c r="D591" s="264"/>
      <c r="E591" s="264"/>
      <c r="F591" s="264"/>
      <c r="G591" s="264"/>
      <c r="H591" s="264"/>
      <c r="I591" s="264"/>
      <c r="J591" s="264"/>
      <c r="K591" s="264"/>
      <c r="L591" s="264"/>
      <c r="M591" s="264"/>
      <c r="N591" s="264"/>
      <c r="O591" s="266"/>
      <c r="P591" s="266"/>
    </row>
    <row r="592" ht="15.75" customHeight="1">
      <c r="A592" s="264"/>
      <c r="B592" s="264"/>
      <c r="C592" s="430"/>
      <c r="D592" s="264"/>
      <c r="E592" s="264"/>
      <c r="F592" s="264"/>
      <c r="G592" s="264"/>
      <c r="H592" s="264"/>
      <c r="I592" s="264"/>
      <c r="J592" s="264"/>
      <c r="K592" s="264"/>
      <c r="L592" s="264"/>
      <c r="M592" s="264"/>
      <c r="N592" s="264"/>
      <c r="O592" s="266"/>
      <c r="P592" s="266"/>
    </row>
    <row r="593" ht="15.75" customHeight="1">
      <c r="A593" s="264"/>
      <c r="B593" s="264"/>
      <c r="C593" s="430"/>
      <c r="D593" s="264"/>
      <c r="E593" s="264"/>
      <c r="F593" s="264"/>
      <c r="G593" s="264"/>
      <c r="H593" s="264"/>
      <c r="I593" s="264"/>
      <c r="J593" s="264"/>
      <c r="K593" s="264"/>
      <c r="L593" s="264"/>
      <c r="M593" s="264"/>
      <c r="N593" s="264"/>
      <c r="O593" s="266"/>
      <c r="P593" s="266"/>
    </row>
    <row r="594" ht="15.75" customHeight="1">
      <c r="A594" s="264"/>
      <c r="B594" s="264"/>
      <c r="C594" s="430"/>
      <c r="D594" s="264"/>
      <c r="E594" s="264"/>
      <c r="F594" s="264"/>
      <c r="G594" s="264"/>
      <c r="H594" s="264"/>
      <c r="I594" s="264"/>
      <c r="J594" s="264"/>
      <c r="K594" s="264"/>
      <c r="L594" s="264"/>
      <c r="M594" s="264"/>
      <c r="N594" s="264"/>
      <c r="O594" s="266"/>
      <c r="P594" s="266"/>
    </row>
    <row r="595" ht="15.75" customHeight="1">
      <c r="A595" s="264"/>
      <c r="B595" s="264"/>
      <c r="C595" s="430"/>
      <c r="D595" s="264"/>
      <c r="E595" s="264"/>
      <c r="F595" s="264"/>
      <c r="G595" s="264"/>
      <c r="H595" s="264"/>
      <c r="I595" s="264"/>
      <c r="J595" s="264"/>
      <c r="K595" s="264"/>
      <c r="L595" s="264"/>
      <c r="M595" s="264"/>
      <c r="N595" s="264"/>
      <c r="O595" s="266"/>
      <c r="P595" s="266"/>
    </row>
    <row r="596" ht="15.75" customHeight="1">
      <c r="A596" s="264"/>
      <c r="B596" s="264"/>
      <c r="C596" s="430"/>
      <c r="D596" s="264"/>
      <c r="E596" s="264"/>
      <c r="F596" s="264"/>
      <c r="G596" s="264"/>
      <c r="H596" s="264"/>
      <c r="I596" s="264"/>
      <c r="J596" s="264"/>
      <c r="K596" s="264"/>
      <c r="L596" s="264"/>
      <c r="M596" s="264"/>
      <c r="N596" s="264"/>
      <c r="O596" s="266"/>
      <c r="P596" s="266"/>
    </row>
    <row r="597" ht="15.75" customHeight="1">
      <c r="A597" s="264"/>
      <c r="B597" s="264"/>
      <c r="C597" s="430"/>
      <c r="D597" s="264"/>
      <c r="E597" s="264"/>
      <c r="F597" s="264"/>
      <c r="G597" s="264"/>
      <c r="H597" s="264"/>
      <c r="I597" s="264"/>
      <c r="J597" s="264"/>
      <c r="K597" s="264"/>
      <c r="L597" s="264"/>
      <c r="M597" s="264"/>
      <c r="N597" s="264"/>
      <c r="O597" s="266"/>
      <c r="P597" s="266"/>
    </row>
    <row r="598" ht="15.75" customHeight="1">
      <c r="A598" s="264"/>
      <c r="B598" s="264"/>
      <c r="C598" s="430"/>
      <c r="D598" s="264"/>
      <c r="E598" s="264"/>
      <c r="F598" s="264"/>
      <c r="G598" s="264"/>
      <c r="H598" s="264"/>
      <c r="I598" s="264"/>
      <c r="J598" s="264"/>
      <c r="K598" s="264"/>
      <c r="L598" s="264"/>
      <c r="M598" s="264"/>
      <c r="N598" s="264"/>
      <c r="O598" s="266"/>
      <c r="P598" s="266"/>
    </row>
    <row r="599" ht="15.75" customHeight="1">
      <c r="A599" s="264"/>
      <c r="B599" s="264"/>
      <c r="C599" s="430"/>
      <c r="D599" s="264"/>
      <c r="E599" s="264"/>
      <c r="F599" s="264"/>
      <c r="G599" s="264"/>
      <c r="H599" s="264"/>
      <c r="I599" s="264"/>
      <c r="J599" s="264"/>
      <c r="K599" s="264"/>
      <c r="L599" s="264"/>
      <c r="M599" s="264"/>
      <c r="N599" s="264"/>
      <c r="O599" s="266"/>
      <c r="P599" s="266"/>
    </row>
    <row r="600" ht="15.75" customHeight="1">
      <c r="A600" s="264"/>
      <c r="B600" s="264"/>
      <c r="C600" s="430"/>
      <c r="D600" s="264"/>
      <c r="E600" s="264"/>
      <c r="F600" s="264"/>
      <c r="G600" s="264"/>
      <c r="H600" s="264"/>
      <c r="I600" s="264"/>
      <c r="J600" s="264"/>
      <c r="K600" s="264"/>
      <c r="L600" s="264"/>
      <c r="M600" s="264"/>
      <c r="N600" s="264"/>
      <c r="O600" s="266"/>
      <c r="P600" s="266"/>
    </row>
    <row r="601" ht="15.75" customHeight="1">
      <c r="A601" s="264"/>
      <c r="B601" s="264"/>
      <c r="C601" s="430"/>
      <c r="D601" s="264"/>
      <c r="E601" s="264"/>
      <c r="F601" s="264"/>
      <c r="G601" s="264"/>
      <c r="H601" s="264"/>
      <c r="I601" s="264"/>
      <c r="J601" s="264"/>
      <c r="K601" s="264"/>
      <c r="L601" s="264"/>
      <c r="M601" s="264"/>
      <c r="N601" s="264"/>
      <c r="O601" s="266"/>
      <c r="P601" s="266"/>
    </row>
    <row r="602" ht="15.75" customHeight="1">
      <c r="A602" s="264"/>
      <c r="B602" s="264"/>
      <c r="C602" s="430"/>
      <c r="D602" s="264"/>
      <c r="E602" s="264"/>
      <c r="F602" s="264"/>
      <c r="G602" s="264"/>
      <c r="H602" s="264"/>
      <c r="I602" s="264"/>
      <c r="J602" s="264"/>
      <c r="K602" s="264"/>
      <c r="L602" s="264"/>
      <c r="M602" s="264"/>
      <c r="N602" s="264"/>
      <c r="O602" s="266"/>
      <c r="P602" s="266"/>
    </row>
    <row r="603" ht="15.75" customHeight="1">
      <c r="A603" s="264"/>
      <c r="B603" s="264"/>
      <c r="C603" s="430"/>
      <c r="D603" s="264"/>
      <c r="E603" s="264"/>
      <c r="F603" s="264"/>
      <c r="G603" s="264"/>
      <c r="H603" s="264"/>
      <c r="I603" s="264"/>
      <c r="J603" s="264"/>
      <c r="K603" s="264"/>
      <c r="L603" s="264"/>
      <c r="M603" s="264"/>
      <c r="N603" s="264"/>
      <c r="O603" s="266"/>
      <c r="P603" s="266"/>
    </row>
    <row r="604" ht="15.75" customHeight="1">
      <c r="A604" s="264"/>
      <c r="B604" s="264"/>
      <c r="C604" s="430"/>
      <c r="D604" s="264"/>
      <c r="E604" s="264"/>
      <c r="F604" s="264"/>
      <c r="G604" s="264"/>
      <c r="H604" s="264"/>
      <c r="I604" s="264"/>
      <c r="J604" s="264"/>
      <c r="K604" s="264"/>
      <c r="L604" s="264"/>
      <c r="M604" s="264"/>
      <c r="N604" s="264"/>
      <c r="O604" s="266"/>
      <c r="P604" s="266"/>
    </row>
    <row r="605" ht="15.75" customHeight="1">
      <c r="A605" s="264"/>
      <c r="B605" s="264"/>
      <c r="C605" s="430"/>
      <c r="D605" s="264"/>
      <c r="E605" s="264"/>
      <c r="F605" s="264"/>
      <c r="G605" s="264"/>
      <c r="H605" s="264"/>
      <c r="I605" s="264"/>
      <c r="J605" s="264"/>
      <c r="K605" s="264"/>
      <c r="L605" s="264"/>
      <c r="M605" s="264"/>
      <c r="N605" s="264"/>
      <c r="O605" s="266"/>
      <c r="P605" s="266"/>
    </row>
    <row r="606" ht="15.75" customHeight="1">
      <c r="A606" s="264"/>
      <c r="B606" s="264"/>
      <c r="C606" s="430"/>
      <c r="D606" s="264"/>
      <c r="E606" s="264"/>
      <c r="F606" s="264"/>
      <c r="G606" s="264"/>
      <c r="H606" s="264"/>
      <c r="I606" s="264"/>
      <c r="J606" s="264"/>
      <c r="K606" s="264"/>
      <c r="L606" s="264"/>
      <c r="M606" s="264"/>
      <c r="N606" s="264"/>
      <c r="O606" s="266"/>
      <c r="P606" s="266"/>
    </row>
    <row r="607" ht="15.75" customHeight="1">
      <c r="A607" s="264"/>
      <c r="B607" s="264"/>
      <c r="C607" s="430"/>
      <c r="D607" s="264"/>
      <c r="E607" s="264"/>
      <c r="F607" s="264"/>
      <c r="G607" s="264"/>
      <c r="H607" s="264"/>
      <c r="I607" s="264"/>
      <c r="J607" s="264"/>
      <c r="K607" s="264"/>
      <c r="L607" s="264"/>
      <c r="M607" s="264"/>
      <c r="N607" s="264"/>
      <c r="O607" s="266"/>
      <c r="P607" s="266"/>
    </row>
    <row r="608" ht="15.75" customHeight="1">
      <c r="A608" s="264"/>
      <c r="B608" s="264"/>
      <c r="C608" s="430"/>
      <c r="D608" s="264"/>
      <c r="E608" s="264"/>
      <c r="F608" s="264"/>
      <c r="G608" s="264"/>
      <c r="H608" s="264"/>
      <c r="I608" s="264"/>
      <c r="J608" s="264"/>
      <c r="K608" s="264"/>
      <c r="L608" s="264"/>
      <c r="M608" s="264"/>
      <c r="N608" s="264"/>
      <c r="O608" s="266"/>
      <c r="P608" s="266"/>
    </row>
    <row r="609" ht="15.75" customHeight="1">
      <c r="A609" s="264"/>
      <c r="B609" s="264"/>
      <c r="C609" s="430"/>
      <c r="D609" s="264"/>
      <c r="E609" s="264"/>
      <c r="F609" s="264"/>
      <c r="G609" s="264"/>
      <c r="H609" s="264"/>
      <c r="I609" s="264"/>
      <c r="J609" s="264"/>
      <c r="K609" s="264"/>
      <c r="L609" s="264"/>
      <c r="M609" s="264"/>
      <c r="N609" s="264"/>
      <c r="O609" s="266"/>
      <c r="P609" s="266"/>
    </row>
    <row r="610" ht="15.75" customHeight="1">
      <c r="A610" s="264"/>
      <c r="B610" s="264"/>
      <c r="C610" s="430"/>
      <c r="D610" s="264"/>
      <c r="E610" s="264"/>
      <c r="F610" s="264"/>
      <c r="G610" s="264"/>
      <c r="H610" s="264"/>
      <c r="I610" s="264"/>
      <c r="J610" s="264"/>
      <c r="K610" s="264"/>
      <c r="L610" s="264"/>
      <c r="M610" s="264"/>
      <c r="N610" s="264"/>
      <c r="O610" s="266"/>
      <c r="P610" s="266"/>
    </row>
    <row r="611" ht="15.75" customHeight="1">
      <c r="A611" s="264"/>
      <c r="B611" s="264"/>
      <c r="C611" s="430"/>
      <c r="D611" s="264"/>
      <c r="E611" s="264"/>
      <c r="F611" s="264"/>
      <c r="G611" s="264"/>
      <c r="H611" s="264"/>
      <c r="I611" s="264"/>
      <c r="J611" s="264"/>
      <c r="K611" s="264"/>
      <c r="L611" s="264"/>
      <c r="M611" s="264"/>
      <c r="N611" s="264"/>
      <c r="O611" s="266"/>
      <c r="P611" s="266"/>
    </row>
    <row r="612" ht="15.75" customHeight="1">
      <c r="A612" s="264"/>
      <c r="B612" s="264"/>
      <c r="C612" s="430"/>
      <c r="D612" s="264"/>
      <c r="E612" s="264"/>
      <c r="F612" s="264"/>
      <c r="G612" s="264"/>
      <c r="H612" s="264"/>
      <c r="I612" s="264"/>
      <c r="J612" s="264"/>
      <c r="K612" s="264"/>
      <c r="L612" s="264"/>
      <c r="M612" s="264"/>
      <c r="N612" s="264"/>
      <c r="O612" s="266"/>
      <c r="P612" s="266"/>
    </row>
    <row r="613" ht="15.75" customHeight="1">
      <c r="A613" s="264"/>
      <c r="B613" s="264"/>
      <c r="C613" s="430"/>
      <c r="D613" s="264"/>
      <c r="E613" s="264"/>
      <c r="F613" s="264"/>
      <c r="G613" s="264"/>
      <c r="H613" s="264"/>
      <c r="I613" s="264"/>
      <c r="J613" s="264"/>
      <c r="K613" s="264"/>
      <c r="L613" s="264"/>
      <c r="M613" s="264"/>
      <c r="N613" s="264"/>
      <c r="O613" s="266"/>
      <c r="P613" s="266"/>
    </row>
    <row r="614" ht="15.75" customHeight="1">
      <c r="A614" s="264"/>
      <c r="B614" s="264"/>
      <c r="C614" s="430"/>
      <c r="D614" s="264"/>
      <c r="E614" s="264"/>
      <c r="F614" s="264"/>
      <c r="G614" s="264"/>
      <c r="H614" s="264"/>
      <c r="I614" s="264"/>
      <c r="J614" s="264"/>
      <c r="K614" s="264"/>
      <c r="L614" s="264"/>
      <c r="M614" s="264"/>
      <c r="N614" s="264"/>
      <c r="O614" s="266"/>
      <c r="P614" s="266"/>
    </row>
    <row r="615" ht="15.75" customHeight="1">
      <c r="A615" s="264"/>
      <c r="B615" s="264"/>
      <c r="C615" s="430"/>
      <c r="D615" s="264"/>
      <c r="E615" s="264"/>
      <c r="F615" s="264"/>
      <c r="G615" s="264"/>
      <c r="H615" s="264"/>
      <c r="I615" s="264"/>
      <c r="J615" s="264"/>
      <c r="K615" s="264"/>
      <c r="L615" s="264"/>
      <c r="M615" s="264"/>
      <c r="N615" s="264"/>
      <c r="O615" s="266"/>
      <c r="P615" s="266"/>
    </row>
    <row r="616" ht="15.75" customHeight="1">
      <c r="A616" s="264"/>
      <c r="B616" s="264"/>
      <c r="C616" s="430"/>
      <c r="D616" s="264"/>
      <c r="E616" s="264"/>
      <c r="F616" s="264"/>
      <c r="G616" s="264"/>
      <c r="H616" s="264"/>
      <c r="I616" s="264"/>
      <c r="J616" s="264"/>
      <c r="K616" s="264"/>
      <c r="L616" s="264"/>
      <c r="M616" s="264"/>
      <c r="N616" s="264"/>
      <c r="O616" s="266"/>
      <c r="P616" s="266"/>
    </row>
    <row r="617" ht="15.75" customHeight="1">
      <c r="A617" s="264"/>
      <c r="B617" s="264"/>
      <c r="C617" s="430"/>
      <c r="D617" s="264"/>
      <c r="E617" s="264"/>
      <c r="F617" s="264"/>
      <c r="G617" s="264"/>
      <c r="H617" s="264"/>
      <c r="I617" s="264"/>
      <c r="J617" s="264"/>
      <c r="K617" s="264"/>
      <c r="L617" s="264"/>
      <c r="M617" s="264"/>
      <c r="N617" s="264"/>
      <c r="O617" s="266"/>
      <c r="P617" s="266"/>
    </row>
    <row r="618" ht="15.75" customHeight="1">
      <c r="A618" s="264"/>
      <c r="B618" s="264"/>
      <c r="C618" s="430"/>
      <c r="D618" s="264"/>
      <c r="E618" s="264"/>
      <c r="F618" s="264"/>
      <c r="G618" s="264"/>
      <c r="H618" s="264"/>
      <c r="I618" s="264"/>
      <c r="J618" s="264"/>
      <c r="K618" s="264"/>
      <c r="L618" s="264"/>
      <c r="M618" s="264"/>
      <c r="N618" s="264"/>
      <c r="O618" s="266"/>
      <c r="P618" s="266"/>
    </row>
    <row r="619" ht="15.75" customHeight="1">
      <c r="A619" s="264"/>
      <c r="B619" s="264"/>
      <c r="C619" s="430"/>
      <c r="D619" s="264"/>
      <c r="E619" s="264"/>
      <c r="F619" s="264"/>
      <c r="G619" s="264"/>
      <c r="H619" s="264"/>
      <c r="I619" s="264"/>
      <c r="J619" s="264"/>
      <c r="K619" s="264"/>
      <c r="L619" s="264"/>
      <c r="M619" s="264"/>
      <c r="N619" s="264"/>
      <c r="O619" s="266"/>
      <c r="P619" s="266"/>
    </row>
    <row r="620" ht="15.75" customHeight="1">
      <c r="A620" s="264"/>
      <c r="B620" s="264"/>
      <c r="C620" s="430"/>
      <c r="D620" s="264"/>
      <c r="E620" s="264"/>
      <c r="F620" s="264"/>
      <c r="G620" s="264"/>
      <c r="H620" s="264"/>
      <c r="I620" s="264"/>
      <c r="J620" s="264"/>
      <c r="K620" s="264"/>
      <c r="L620" s="264"/>
      <c r="M620" s="264"/>
      <c r="N620" s="264"/>
      <c r="O620" s="266"/>
      <c r="P620" s="266"/>
    </row>
    <row r="621" ht="15.75" customHeight="1">
      <c r="A621" s="264"/>
      <c r="B621" s="264"/>
      <c r="C621" s="430"/>
      <c r="D621" s="264"/>
      <c r="E621" s="264"/>
      <c r="F621" s="264"/>
      <c r="G621" s="264"/>
      <c r="H621" s="264"/>
      <c r="I621" s="264"/>
      <c r="J621" s="264"/>
      <c r="K621" s="264"/>
      <c r="L621" s="264"/>
      <c r="M621" s="264"/>
      <c r="N621" s="264"/>
      <c r="O621" s="266"/>
      <c r="P621" s="266"/>
    </row>
    <row r="622" ht="15.75" customHeight="1">
      <c r="A622" s="264"/>
      <c r="B622" s="264"/>
      <c r="C622" s="430"/>
      <c r="D622" s="264"/>
      <c r="E622" s="264"/>
      <c r="F622" s="264"/>
      <c r="G622" s="264"/>
      <c r="H622" s="264"/>
      <c r="I622" s="264"/>
      <c r="J622" s="264"/>
      <c r="K622" s="264"/>
      <c r="L622" s="264"/>
      <c r="M622" s="264"/>
      <c r="N622" s="264"/>
      <c r="O622" s="266"/>
      <c r="P622" s="266"/>
    </row>
    <row r="623" ht="15.75" customHeight="1">
      <c r="A623" s="264"/>
      <c r="B623" s="264"/>
      <c r="C623" s="430"/>
      <c r="D623" s="264"/>
      <c r="E623" s="264"/>
      <c r="F623" s="264"/>
      <c r="G623" s="264"/>
      <c r="H623" s="264"/>
      <c r="I623" s="264"/>
      <c r="J623" s="264"/>
      <c r="K623" s="264"/>
      <c r="L623" s="264"/>
      <c r="M623" s="264"/>
      <c r="N623" s="264"/>
      <c r="O623" s="266"/>
      <c r="P623" s="266"/>
    </row>
    <row r="624" ht="15.75" customHeight="1">
      <c r="A624" s="264"/>
      <c r="B624" s="264"/>
      <c r="C624" s="430"/>
      <c r="D624" s="264"/>
      <c r="E624" s="264"/>
      <c r="F624" s="264"/>
      <c r="G624" s="264"/>
      <c r="H624" s="264"/>
      <c r="I624" s="264"/>
      <c r="J624" s="264"/>
      <c r="K624" s="264"/>
      <c r="L624" s="264"/>
      <c r="M624" s="264"/>
      <c r="N624" s="264"/>
      <c r="O624" s="266"/>
      <c r="P624" s="266"/>
    </row>
    <row r="625" ht="15.75" customHeight="1">
      <c r="A625" s="264"/>
      <c r="B625" s="264"/>
      <c r="C625" s="430"/>
      <c r="D625" s="264"/>
      <c r="E625" s="264"/>
      <c r="F625" s="264"/>
      <c r="G625" s="264"/>
      <c r="H625" s="264"/>
      <c r="I625" s="264"/>
      <c r="J625" s="264"/>
      <c r="K625" s="264"/>
      <c r="L625" s="264"/>
      <c r="M625" s="264"/>
      <c r="N625" s="264"/>
      <c r="O625" s="266"/>
      <c r="P625" s="266"/>
    </row>
    <row r="626" ht="15.75" customHeight="1">
      <c r="A626" s="264"/>
      <c r="B626" s="264"/>
      <c r="C626" s="430"/>
      <c r="D626" s="264"/>
      <c r="E626" s="264"/>
      <c r="F626" s="264"/>
      <c r="G626" s="264"/>
      <c r="H626" s="264"/>
      <c r="I626" s="264"/>
      <c r="J626" s="264"/>
      <c r="K626" s="264"/>
      <c r="L626" s="264"/>
      <c r="M626" s="264"/>
      <c r="N626" s="264"/>
      <c r="O626" s="266"/>
      <c r="P626" s="266"/>
    </row>
    <row r="627" ht="15.75" customHeight="1">
      <c r="A627" s="264"/>
      <c r="B627" s="264"/>
      <c r="C627" s="430"/>
      <c r="D627" s="264"/>
      <c r="E627" s="264"/>
      <c r="F627" s="264"/>
      <c r="G627" s="264"/>
      <c r="H627" s="264"/>
      <c r="I627" s="264"/>
      <c r="J627" s="264"/>
      <c r="K627" s="264"/>
      <c r="L627" s="264"/>
      <c r="M627" s="264"/>
      <c r="N627" s="264"/>
      <c r="O627" s="266"/>
      <c r="P627" s="266"/>
    </row>
    <row r="628" ht="15.75" customHeight="1">
      <c r="A628" s="264"/>
      <c r="B628" s="264"/>
      <c r="C628" s="430"/>
      <c r="D628" s="264"/>
      <c r="E628" s="264"/>
      <c r="F628" s="264"/>
      <c r="G628" s="264"/>
      <c r="H628" s="264"/>
      <c r="I628" s="264"/>
      <c r="J628" s="264"/>
      <c r="K628" s="264"/>
      <c r="L628" s="264"/>
      <c r="M628" s="264"/>
      <c r="N628" s="264"/>
      <c r="O628" s="266"/>
      <c r="P628" s="266"/>
    </row>
    <row r="629" ht="15.75" customHeight="1">
      <c r="A629" s="264"/>
      <c r="B629" s="264"/>
      <c r="C629" s="430"/>
      <c r="D629" s="264"/>
      <c r="E629" s="264"/>
      <c r="F629" s="264"/>
      <c r="G629" s="264"/>
      <c r="H629" s="264"/>
      <c r="I629" s="264"/>
      <c r="J629" s="264"/>
      <c r="K629" s="264"/>
      <c r="L629" s="264"/>
      <c r="M629" s="264"/>
      <c r="N629" s="264"/>
      <c r="O629" s="266"/>
      <c r="P629" s="266"/>
    </row>
    <row r="630" ht="15.75" customHeight="1">
      <c r="A630" s="264"/>
      <c r="B630" s="264"/>
      <c r="C630" s="430"/>
      <c r="D630" s="264"/>
      <c r="E630" s="264"/>
      <c r="F630" s="264"/>
      <c r="G630" s="264"/>
      <c r="H630" s="264"/>
      <c r="I630" s="264"/>
      <c r="J630" s="264"/>
      <c r="K630" s="264"/>
      <c r="L630" s="264"/>
      <c r="M630" s="264"/>
      <c r="N630" s="264"/>
      <c r="O630" s="266"/>
      <c r="P630" s="266"/>
    </row>
    <row r="631" ht="15.75" customHeight="1">
      <c r="A631" s="264"/>
      <c r="B631" s="264"/>
      <c r="C631" s="430"/>
      <c r="D631" s="264"/>
      <c r="E631" s="264"/>
      <c r="F631" s="264"/>
      <c r="G631" s="264"/>
      <c r="H631" s="264"/>
      <c r="I631" s="264"/>
      <c r="J631" s="264"/>
      <c r="K631" s="264"/>
      <c r="L631" s="264"/>
      <c r="M631" s="264"/>
      <c r="N631" s="264"/>
      <c r="O631" s="266"/>
      <c r="P631" s="266"/>
    </row>
    <row r="632" ht="15.75" customHeight="1">
      <c r="A632" s="264"/>
      <c r="B632" s="264"/>
      <c r="C632" s="430"/>
      <c r="D632" s="264"/>
      <c r="E632" s="264"/>
      <c r="F632" s="264"/>
      <c r="G632" s="264"/>
      <c r="H632" s="264"/>
      <c r="I632" s="264"/>
      <c r="J632" s="264"/>
      <c r="K632" s="264"/>
      <c r="L632" s="264"/>
      <c r="M632" s="264"/>
      <c r="N632" s="264"/>
      <c r="O632" s="266"/>
      <c r="P632" s="266"/>
    </row>
    <row r="633" ht="15.75" customHeight="1">
      <c r="A633" s="264"/>
      <c r="B633" s="264"/>
      <c r="C633" s="430"/>
      <c r="D633" s="264"/>
      <c r="E633" s="264"/>
      <c r="F633" s="264"/>
      <c r="G633" s="264"/>
      <c r="H633" s="264"/>
      <c r="I633" s="264"/>
      <c r="J633" s="264"/>
      <c r="K633" s="264"/>
      <c r="L633" s="264"/>
      <c r="M633" s="264"/>
      <c r="N633" s="264"/>
      <c r="O633" s="266"/>
      <c r="P633" s="266"/>
    </row>
    <row r="634" ht="15.75" customHeight="1">
      <c r="A634" s="264"/>
      <c r="B634" s="264"/>
      <c r="C634" s="430"/>
      <c r="D634" s="264"/>
      <c r="E634" s="264"/>
      <c r="F634" s="264"/>
      <c r="G634" s="264"/>
      <c r="H634" s="264"/>
      <c r="I634" s="264"/>
      <c r="J634" s="264"/>
      <c r="K634" s="264"/>
      <c r="L634" s="264"/>
      <c r="M634" s="264"/>
      <c r="N634" s="264"/>
      <c r="O634" s="266"/>
      <c r="P634" s="266"/>
    </row>
    <row r="635" ht="15.75" customHeight="1">
      <c r="A635" s="264"/>
      <c r="B635" s="264"/>
      <c r="C635" s="430"/>
      <c r="D635" s="264"/>
      <c r="E635" s="264"/>
      <c r="F635" s="264"/>
      <c r="G635" s="264"/>
      <c r="H635" s="264"/>
      <c r="I635" s="264"/>
      <c r="J635" s="264"/>
      <c r="K635" s="264"/>
      <c r="L635" s="264"/>
      <c r="M635" s="264"/>
      <c r="N635" s="264"/>
      <c r="O635" s="266"/>
      <c r="P635" s="266"/>
    </row>
    <row r="636" ht="15.75" customHeight="1">
      <c r="A636" s="264"/>
      <c r="B636" s="264"/>
      <c r="C636" s="430"/>
      <c r="D636" s="264"/>
      <c r="E636" s="264"/>
      <c r="F636" s="264"/>
      <c r="G636" s="264"/>
      <c r="H636" s="264"/>
      <c r="I636" s="264"/>
      <c r="J636" s="264"/>
      <c r="K636" s="264"/>
      <c r="L636" s="264"/>
      <c r="M636" s="264"/>
      <c r="N636" s="264"/>
      <c r="O636" s="266"/>
      <c r="P636" s="266"/>
    </row>
    <row r="637" ht="15.75" customHeight="1">
      <c r="A637" s="264"/>
      <c r="B637" s="264"/>
      <c r="C637" s="430"/>
      <c r="D637" s="264"/>
      <c r="E637" s="264"/>
      <c r="F637" s="264"/>
      <c r="G637" s="264"/>
      <c r="H637" s="264"/>
      <c r="I637" s="264"/>
      <c r="J637" s="264"/>
      <c r="K637" s="264"/>
      <c r="L637" s="264"/>
      <c r="M637" s="264"/>
      <c r="N637" s="264"/>
      <c r="O637" s="266"/>
      <c r="P637" s="266"/>
    </row>
    <row r="638" ht="15.75" customHeight="1">
      <c r="A638" s="264"/>
      <c r="B638" s="264"/>
      <c r="C638" s="430"/>
      <c r="D638" s="264"/>
      <c r="E638" s="264"/>
      <c r="F638" s="264"/>
      <c r="G638" s="264"/>
      <c r="H638" s="264"/>
      <c r="I638" s="264"/>
      <c r="J638" s="264"/>
      <c r="K638" s="264"/>
      <c r="L638" s="264"/>
      <c r="M638" s="264"/>
      <c r="N638" s="264"/>
      <c r="O638" s="266"/>
      <c r="P638" s="266"/>
    </row>
    <row r="639" ht="15.75" customHeight="1">
      <c r="A639" s="264"/>
      <c r="B639" s="264"/>
      <c r="C639" s="430"/>
      <c r="D639" s="264"/>
      <c r="E639" s="264"/>
      <c r="F639" s="264"/>
      <c r="G639" s="264"/>
      <c r="H639" s="264"/>
      <c r="I639" s="264"/>
      <c r="J639" s="264"/>
      <c r="K639" s="264"/>
      <c r="L639" s="264"/>
      <c r="M639" s="264"/>
      <c r="N639" s="264"/>
      <c r="O639" s="266"/>
      <c r="P639" s="266"/>
    </row>
    <row r="640" ht="15.75" customHeight="1">
      <c r="A640" s="264"/>
      <c r="B640" s="264"/>
      <c r="C640" s="430"/>
      <c r="D640" s="264"/>
      <c r="E640" s="264"/>
      <c r="F640" s="264"/>
      <c r="G640" s="264"/>
      <c r="H640" s="264"/>
      <c r="I640" s="264"/>
      <c r="J640" s="264"/>
      <c r="K640" s="264"/>
      <c r="L640" s="264"/>
      <c r="M640" s="264"/>
      <c r="N640" s="264"/>
      <c r="O640" s="266"/>
      <c r="P640" s="266"/>
    </row>
    <row r="641" ht="15.75" customHeight="1">
      <c r="A641" s="264"/>
      <c r="B641" s="264"/>
      <c r="C641" s="430"/>
      <c r="D641" s="264"/>
      <c r="E641" s="264"/>
      <c r="F641" s="264"/>
      <c r="G641" s="264"/>
      <c r="H641" s="264"/>
      <c r="I641" s="264"/>
      <c r="J641" s="264"/>
      <c r="K641" s="264"/>
      <c r="L641" s="264"/>
      <c r="M641" s="264"/>
      <c r="N641" s="264"/>
      <c r="O641" s="266"/>
      <c r="P641" s="266"/>
    </row>
    <row r="642" ht="15.75" customHeight="1">
      <c r="A642" s="264"/>
      <c r="B642" s="264"/>
      <c r="C642" s="430"/>
      <c r="D642" s="264"/>
      <c r="E642" s="264"/>
      <c r="F642" s="264"/>
      <c r="G642" s="264"/>
      <c r="H642" s="264"/>
      <c r="I642" s="264"/>
      <c r="J642" s="264"/>
      <c r="K642" s="264"/>
      <c r="L642" s="264"/>
      <c r="M642" s="264"/>
      <c r="N642" s="264"/>
      <c r="O642" s="266"/>
      <c r="P642" s="266"/>
    </row>
    <row r="643" ht="15.75" customHeight="1">
      <c r="A643" s="264"/>
      <c r="B643" s="264"/>
      <c r="C643" s="430"/>
      <c r="D643" s="264"/>
      <c r="E643" s="264"/>
      <c r="F643" s="264"/>
      <c r="G643" s="264"/>
      <c r="H643" s="264"/>
      <c r="I643" s="264"/>
      <c r="J643" s="264"/>
      <c r="K643" s="264"/>
      <c r="L643" s="264"/>
      <c r="M643" s="264"/>
      <c r="N643" s="264"/>
      <c r="O643" s="266"/>
      <c r="P643" s="266"/>
    </row>
    <row r="644" ht="15.75" customHeight="1">
      <c r="A644" s="264"/>
      <c r="B644" s="264"/>
      <c r="C644" s="430"/>
      <c r="D644" s="264"/>
      <c r="E644" s="264"/>
      <c r="F644" s="264"/>
      <c r="G644" s="264"/>
      <c r="H644" s="264"/>
      <c r="I644" s="264"/>
      <c r="J644" s="264"/>
      <c r="K644" s="264"/>
      <c r="L644" s="264"/>
      <c r="M644" s="264"/>
      <c r="N644" s="264"/>
      <c r="O644" s="266"/>
      <c r="P644" s="266"/>
    </row>
    <row r="645" ht="15.75" customHeight="1">
      <c r="A645" s="264"/>
      <c r="B645" s="264"/>
      <c r="C645" s="430"/>
      <c r="D645" s="264"/>
      <c r="E645" s="264"/>
      <c r="F645" s="264"/>
      <c r="G645" s="264"/>
      <c r="H645" s="264"/>
      <c r="I645" s="264"/>
      <c r="J645" s="264"/>
      <c r="K645" s="264"/>
      <c r="L645" s="264"/>
      <c r="M645" s="264"/>
      <c r="N645" s="264"/>
      <c r="O645" s="266"/>
      <c r="P645" s="266"/>
    </row>
    <row r="646" ht="15.75" customHeight="1">
      <c r="A646" s="264"/>
      <c r="B646" s="264"/>
      <c r="C646" s="430"/>
      <c r="D646" s="264"/>
      <c r="E646" s="264"/>
      <c r="F646" s="264"/>
      <c r="G646" s="264"/>
      <c r="H646" s="264"/>
      <c r="I646" s="264"/>
      <c r="J646" s="264"/>
      <c r="K646" s="264"/>
      <c r="L646" s="264"/>
      <c r="M646" s="264"/>
      <c r="N646" s="264"/>
      <c r="O646" s="266"/>
      <c r="P646" s="266"/>
    </row>
    <row r="647" ht="15.75" customHeight="1">
      <c r="A647" s="264"/>
      <c r="B647" s="264"/>
      <c r="C647" s="430"/>
      <c r="D647" s="264"/>
      <c r="E647" s="264"/>
      <c r="F647" s="264"/>
      <c r="G647" s="264"/>
      <c r="H647" s="264"/>
      <c r="I647" s="264"/>
      <c r="J647" s="264"/>
      <c r="K647" s="264"/>
      <c r="L647" s="264"/>
      <c r="M647" s="264"/>
      <c r="N647" s="264"/>
      <c r="O647" s="266"/>
      <c r="P647" s="266"/>
    </row>
    <row r="648" ht="15.75" customHeight="1">
      <c r="A648" s="264"/>
      <c r="B648" s="264"/>
      <c r="C648" s="430"/>
      <c r="D648" s="264"/>
      <c r="E648" s="264"/>
      <c r="F648" s="264"/>
      <c r="G648" s="264"/>
      <c r="H648" s="264"/>
      <c r="I648" s="264"/>
      <c r="J648" s="264"/>
      <c r="K648" s="264"/>
      <c r="L648" s="264"/>
      <c r="M648" s="264"/>
      <c r="N648" s="264"/>
      <c r="O648" s="266"/>
      <c r="P648" s="266"/>
    </row>
    <row r="649" ht="15.75" customHeight="1">
      <c r="A649" s="264"/>
      <c r="B649" s="264"/>
      <c r="C649" s="430"/>
      <c r="D649" s="264"/>
      <c r="E649" s="264"/>
      <c r="F649" s="264"/>
      <c r="G649" s="264"/>
      <c r="H649" s="264"/>
      <c r="I649" s="264"/>
      <c r="J649" s="264"/>
      <c r="K649" s="264"/>
      <c r="L649" s="264"/>
      <c r="M649" s="264"/>
      <c r="N649" s="264"/>
      <c r="O649" s="266"/>
      <c r="P649" s="266"/>
    </row>
    <row r="650" ht="15.75" customHeight="1">
      <c r="A650" s="264"/>
      <c r="B650" s="264"/>
      <c r="C650" s="430"/>
      <c r="D650" s="264"/>
      <c r="E650" s="264"/>
      <c r="F650" s="264"/>
      <c r="G650" s="264"/>
      <c r="H650" s="264"/>
      <c r="I650" s="264"/>
      <c r="J650" s="264"/>
      <c r="K650" s="264"/>
      <c r="L650" s="264"/>
      <c r="M650" s="264"/>
      <c r="N650" s="264"/>
      <c r="O650" s="266"/>
      <c r="P650" s="266"/>
    </row>
    <row r="651" ht="15.75" customHeight="1">
      <c r="A651" s="264"/>
      <c r="B651" s="264"/>
      <c r="C651" s="430"/>
      <c r="D651" s="264"/>
      <c r="E651" s="264"/>
      <c r="F651" s="264"/>
      <c r="G651" s="264"/>
      <c r="H651" s="264"/>
      <c r="I651" s="264"/>
      <c r="J651" s="264"/>
      <c r="K651" s="264"/>
      <c r="L651" s="264"/>
      <c r="M651" s="264"/>
      <c r="N651" s="264"/>
      <c r="O651" s="266"/>
      <c r="P651" s="266"/>
    </row>
    <row r="652" ht="15.75" customHeight="1">
      <c r="A652" s="264"/>
      <c r="B652" s="264"/>
      <c r="C652" s="430"/>
      <c r="D652" s="264"/>
      <c r="E652" s="264"/>
      <c r="F652" s="264"/>
      <c r="G652" s="264"/>
      <c r="H652" s="264"/>
      <c r="I652" s="264"/>
      <c r="J652" s="264"/>
      <c r="K652" s="264"/>
      <c r="L652" s="264"/>
      <c r="M652" s="264"/>
      <c r="N652" s="264"/>
      <c r="O652" s="266"/>
      <c r="P652" s="266"/>
    </row>
    <row r="653" ht="15.75" customHeight="1">
      <c r="A653" s="264"/>
      <c r="B653" s="264"/>
      <c r="C653" s="430"/>
      <c r="D653" s="264"/>
      <c r="E653" s="264"/>
      <c r="F653" s="264"/>
      <c r="G653" s="264"/>
      <c r="H653" s="264"/>
      <c r="I653" s="264"/>
      <c r="J653" s="264"/>
      <c r="K653" s="264"/>
      <c r="L653" s="264"/>
      <c r="M653" s="264"/>
      <c r="N653" s="264"/>
      <c r="O653" s="266"/>
      <c r="P653" s="266"/>
    </row>
    <row r="654" ht="15.75" customHeight="1">
      <c r="A654" s="264"/>
      <c r="B654" s="264"/>
      <c r="C654" s="430"/>
      <c r="D654" s="264"/>
      <c r="E654" s="264"/>
      <c r="F654" s="264"/>
      <c r="G654" s="264"/>
      <c r="H654" s="264"/>
      <c r="I654" s="264"/>
      <c r="J654" s="264"/>
      <c r="K654" s="264"/>
      <c r="L654" s="264"/>
      <c r="M654" s="264"/>
      <c r="N654" s="264"/>
      <c r="O654" s="266"/>
      <c r="P654" s="266"/>
    </row>
    <row r="655" ht="15.75" customHeight="1">
      <c r="A655" s="264"/>
      <c r="B655" s="264"/>
      <c r="C655" s="430"/>
      <c r="D655" s="264"/>
      <c r="E655" s="264"/>
      <c r="F655" s="264"/>
      <c r="G655" s="264"/>
      <c r="H655" s="264"/>
      <c r="I655" s="264"/>
      <c r="J655" s="264"/>
      <c r="K655" s="264"/>
      <c r="L655" s="264"/>
      <c r="M655" s="264"/>
      <c r="N655" s="264"/>
      <c r="O655" s="266"/>
      <c r="P655" s="266"/>
    </row>
    <row r="656" ht="15.75" customHeight="1">
      <c r="A656" s="264"/>
      <c r="B656" s="264"/>
      <c r="C656" s="430"/>
      <c r="D656" s="264"/>
      <c r="E656" s="264"/>
      <c r="F656" s="264"/>
      <c r="G656" s="264"/>
      <c r="H656" s="264"/>
      <c r="I656" s="264"/>
      <c r="J656" s="264"/>
      <c r="K656" s="264"/>
      <c r="L656" s="264"/>
      <c r="M656" s="264"/>
      <c r="N656" s="264"/>
      <c r="O656" s="266"/>
      <c r="P656" s="266"/>
    </row>
    <row r="657" ht="15.75" customHeight="1">
      <c r="A657" s="264"/>
      <c r="B657" s="264"/>
      <c r="C657" s="430"/>
      <c r="D657" s="264"/>
      <c r="E657" s="264"/>
      <c r="F657" s="264"/>
      <c r="G657" s="264"/>
      <c r="H657" s="264"/>
      <c r="I657" s="264"/>
      <c r="J657" s="264"/>
      <c r="K657" s="264"/>
      <c r="L657" s="264"/>
      <c r="M657" s="264"/>
      <c r="N657" s="264"/>
      <c r="O657" s="266"/>
      <c r="P657" s="266"/>
    </row>
    <row r="658" ht="15.75" customHeight="1">
      <c r="A658" s="264"/>
      <c r="B658" s="264"/>
      <c r="C658" s="430"/>
      <c r="D658" s="264"/>
      <c r="E658" s="264"/>
      <c r="F658" s="264"/>
      <c r="G658" s="264"/>
      <c r="H658" s="264"/>
      <c r="I658" s="264"/>
      <c r="J658" s="264"/>
      <c r="K658" s="264"/>
      <c r="L658" s="264"/>
      <c r="M658" s="264"/>
      <c r="N658" s="264"/>
      <c r="O658" s="266"/>
      <c r="P658" s="266"/>
    </row>
    <row r="659" ht="15.75" customHeight="1">
      <c r="A659" s="264"/>
      <c r="B659" s="264"/>
      <c r="C659" s="430"/>
      <c r="D659" s="264"/>
      <c r="E659" s="264"/>
      <c r="F659" s="264"/>
      <c r="G659" s="264"/>
      <c r="H659" s="264"/>
      <c r="I659" s="264"/>
      <c r="J659" s="264"/>
      <c r="K659" s="264"/>
      <c r="L659" s="264"/>
      <c r="M659" s="264"/>
      <c r="N659" s="264"/>
      <c r="O659" s="266"/>
      <c r="P659" s="266"/>
    </row>
    <row r="660" ht="15.75" customHeight="1">
      <c r="A660" s="264"/>
      <c r="B660" s="264"/>
      <c r="C660" s="430"/>
      <c r="D660" s="264"/>
      <c r="E660" s="264"/>
      <c r="F660" s="264"/>
      <c r="G660" s="264"/>
      <c r="H660" s="264"/>
      <c r="I660" s="264"/>
      <c r="J660" s="264"/>
      <c r="K660" s="264"/>
      <c r="L660" s="264"/>
      <c r="M660" s="264"/>
      <c r="N660" s="264"/>
      <c r="O660" s="266"/>
      <c r="P660" s="266"/>
    </row>
    <row r="661" ht="15.75" customHeight="1">
      <c r="A661" s="264"/>
      <c r="B661" s="264"/>
      <c r="C661" s="430"/>
      <c r="D661" s="264"/>
      <c r="E661" s="264"/>
      <c r="F661" s="264"/>
      <c r="G661" s="264"/>
      <c r="H661" s="264"/>
      <c r="I661" s="264"/>
      <c r="J661" s="264"/>
      <c r="K661" s="264"/>
      <c r="L661" s="264"/>
      <c r="M661" s="264"/>
      <c r="N661" s="264"/>
      <c r="O661" s="266"/>
      <c r="P661" s="266"/>
    </row>
    <row r="662" ht="15.75" customHeight="1">
      <c r="A662" s="264"/>
      <c r="B662" s="264"/>
      <c r="C662" s="430"/>
      <c r="D662" s="264"/>
      <c r="E662" s="264"/>
      <c r="F662" s="264"/>
      <c r="G662" s="264"/>
      <c r="H662" s="264"/>
      <c r="I662" s="264"/>
      <c r="J662" s="264"/>
      <c r="K662" s="264"/>
      <c r="L662" s="264"/>
      <c r="M662" s="264"/>
      <c r="N662" s="264"/>
      <c r="O662" s="266"/>
      <c r="P662" s="266"/>
    </row>
    <row r="663" ht="15.75" customHeight="1">
      <c r="A663" s="264"/>
      <c r="B663" s="264"/>
      <c r="C663" s="430"/>
      <c r="D663" s="264"/>
      <c r="E663" s="264"/>
      <c r="F663" s="264"/>
      <c r="G663" s="264"/>
      <c r="H663" s="264"/>
      <c r="I663" s="264"/>
      <c r="J663" s="264"/>
      <c r="K663" s="264"/>
      <c r="L663" s="264"/>
      <c r="M663" s="264"/>
      <c r="N663" s="264"/>
      <c r="O663" s="266"/>
      <c r="P663" s="266"/>
    </row>
    <row r="664" ht="15.75" customHeight="1">
      <c r="A664" s="264"/>
      <c r="B664" s="264"/>
      <c r="C664" s="430"/>
      <c r="D664" s="264"/>
      <c r="E664" s="264"/>
      <c r="F664" s="264"/>
      <c r="G664" s="264"/>
      <c r="H664" s="264"/>
      <c r="I664" s="264"/>
      <c r="J664" s="264"/>
      <c r="K664" s="264"/>
      <c r="L664" s="264"/>
      <c r="M664" s="264"/>
      <c r="N664" s="264"/>
      <c r="O664" s="266"/>
      <c r="P664" s="266"/>
    </row>
    <row r="665" ht="15.75" customHeight="1">
      <c r="A665" s="264"/>
      <c r="B665" s="264"/>
      <c r="C665" s="430"/>
      <c r="D665" s="264"/>
      <c r="E665" s="264"/>
      <c r="F665" s="264"/>
      <c r="G665" s="264"/>
      <c r="H665" s="264"/>
      <c r="I665" s="264"/>
      <c r="J665" s="264"/>
      <c r="K665" s="264"/>
      <c r="L665" s="264"/>
      <c r="M665" s="264"/>
      <c r="N665" s="264"/>
      <c r="O665" s="266"/>
      <c r="P665" s="266"/>
    </row>
    <row r="666" ht="15.75" customHeight="1">
      <c r="A666" s="264"/>
      <c r="B666" s="264"/>
      <c r="C666" s="430"/>
      <c r="D666" s="264"/>
      <c r="E666" s="264"/>
      <c r="F666" s="264"/>
      <c r="G666" s="264"/>
      <c r="H666" s="264"/>
      <c r="I666" s="264"/>
      <c r="J666" s="264"/>
      <c r="K666" s="264"/>
      <c r="L666" s="264"/>
      <c r="M666" s="264"/>
      <c r="N666" s="264"/>
      <c r="O666" s="266"/>
      <c r="P666" s="266"/>
    </row>
    <row r="667" ht="15.75" customHeight="1">
      <c r="A667" s="264"/>
      <c r="B667" s="264"/>
      <c r="C667" s="430"/>
      <c r="D667" s="264"/>
      <c r="E667" s="264"/>
      <c r="F667" s="264"/>
      <c r="G667" s="264"/>
      <c r="H667" s="264"/>
      <c r="I667" s="264"/>
      <c r="J667" s="264"/>
      <c r="K667" s="264"/>
      <c r="L667" s="264"/>
      <c r="M667" s="264"/>
      <c r="N667" s="264"/>
      <c r="O667" s="266"/>
      <c r="P667" s="266"/>
    </row>
    <row r="668" ht="15.75" customHeight="1">
      <c r="A668" s="264"/>
      <c r="B668" s="264"/>
      <c r="C668" s="430"/>
      <c r="D668" s="264"/>
      <c r="E668" s="264"/>
      <c r="F668" s="264"/>
      <c r="G668" s="264"/>
      <c r="H668" s="264"/>
      <c r="I668" s="264"/>
      <c r="J668" s="264"/>
      <c r="K668" s="264"/>
      <c r="L668" s="264"/>
      <c r="M668" s="264"/>
      <c r="N668" s="264"/>
      <c r="O668" s="266"/>
      <c r="P668" s="266"/>
    </row>
    <row r="669" ht="15.75" customHeight="1">
      <c r="A669" s="264"/>
      <c r="B669" s="264"/>
      <c r="C669" s="430"/>
      <c r="D669" s="264"/>
      <c r="E669" s="264"/>
      <c r="F669" s="264"/>
      <c r="G669" s="264"/>
      <c r="H669" s="264"/>
      <c r="I669" s="264"/>
      <c r="J669" s="264"/>
      <c r="K669" s="264"/>
      <c r="L669" s="264"/>
      <c r="M669" s="264"/>
      <c r="N669" s="264"/>
      <c r="O669" s="266"/>
      <c r="P669" s="266"/>
    </row>
    <row r="670" ht="15.75" customHeight="1">
      <c r="A670" s="264"/>
      <c r="B670" s="264"/>
      <c r="C670" s="430"/>
      <c r="D670" s="264"/>
      <c r="E670" s="264"/>
      <c r="F670" s="264"/>
      <c r="G670" s="264"/>
      <c r="H670" s="264"/>
      <c r="I670" s="264"/>
      <c r="J670" s="264"/>
      <c r="K670" s="264"/>
      <c r="L670" s="264"/>
      <c r="M670" s="264"/>
      <c r="N670" s="264"/>
      <c r="O670" s="266"/>
      <c r="P670" s="266"/>
    </row>
    <row r="671" ht="15.75" customHeight="1">
      <c r="A671" s="264"/>
      <c r="B671" s="264"/>
      <c r="C671" s="430"/>
      <c r="D671" s="264"/>
      <c r="E671" s="264"/>
      <c r="F671" s="264"/>
      <c r="G671" s="264"/>
      <c r="H671" s="264"/>
      <c r="I671" s="264"/>
      <c r="J671" s="264"/>
      <c r="K671" s="264"/>
      <c r="L671" s="264"/>
      <c r="M671" s="264"/>
      <c r="N671" s="264"/>
      <c r="O671" s="266"/>
      <c r="P671" s="266"/>
    </row>
    <row r="672" ht="15.75" customHeight="1">
      <c r="A672" s="264"/>
      <c r="B672" s="264"/>
      <c r="C672" s="430"/>
      <c r="D672" s="264"/>
      <c r="E672" s="264"/>
      <c r="F672" s="264"/>
      <c r="G672" s="264"/>
      <c r="H672" s="264"/>
      <c r="I672" s="264"/>
      <c r="J672" s="264"/>
      <c r="K672" s="264"/>
      <c r="L672" s="264"/>
      <c r="M672" s="264"/>
      <c r="N672" s="264"/>
      <c r="O672" s="266"/>
      <c r="P672" s="266"/>
    </row>
    <row r="673" ht="15.75" customHeight="1">
      <c r="A673" s="264"/>
      <c r="B673" s="264"/>
      <c r="C673" s="430"/>
      <c r="D673" s="264"/>
      <c r="E673" s="264"/>
      <c r="F673" s="264"/>
      <c r="G673" s="264"/>
      <c r="H673" s="264"/>
      <c r="I673" s="264"/>
      <c r="J673" s="264"/>
      <c r="K673" s="264"/>
      <c r="L673" s="264"/>
      <c r="M673" s="264"/>
      <c r="N673" s="264"/>
      <c r="O673" s="266"/>
      <c r="P673" s="266"/>
    </row>
    <row r="674" ht="15.75" customHeight="1">
      <c r="A674" s="264"/>
      <c r="B674" s="264"/>
      <c r="C674" s="430"/>
      <c r="D674" s="264"/>
      <c r="E674" s="264"/>
      <c r="F674" s="264"/>
      <c r="G674" s="264"/>
      <c r="H674" s="264"/>
      <c r="I674" s="264"/>
      <c r="J674" s="264"/>
      <c r="K674" s="264"/>
      <c r="L674" s="264"/>
      <c r="M674" s="264"/>
      <c r="N674" s="264"/>
      <c r="O674" s="266"/>
      <c r="P674" s="266"/>
    </row>
    <row r="675" ht="15.75" customHeight="1">
      <c r="A675" s="264"/>
      <c r="B675" s="264"/>
      <c r="C675" s="430"/>
      <c r="D675" s="264"/>
      <c r="E675" s="264"/>
      <c r="F675" s="264"/>
      <c r="G675" s="264"/>
      <c r="H675" s="264"/>
      <c r="I675" s="264"/>
      <c r="J675" s="264"/>
      <c r="K675" s="264"/>
      <c r="L675" s="264"/>
      <c r="M675" s="264"/>
      <c r="N675" s="264"/>
      <c r="O675" s="266"/>
      <c r="P675" s="266"/>
    </row>
    <row r="676" ht="15.75" customHeight="1">
      <c r="A676" s="264"/>
      <c r="B676" s="264"/>
      <c r="C676" s="430"/>
      <c r="D676" s="264"/>
      <c r="E676" s="264"/>
      <c r="F676" s="264"/>
      <c r="G676" s="264"/>
      <c r="H676" s="264"/>
      <c r="I676" s="264"/>
      <c r="J676" s="264"/>
      <c r="K676" s="264"/>
      <c r="L676" s="264"/>
      <c r="M676" s="264"/>
      <c r="N676" s="264"/>
      <c r="O676" s="266"/>
      <c r="P676" s="266"/>
    </row>
    <row r="677" ht="15.75" customHeight="1">
      <c r="A677" s="264"/>
      <c r="B677" s="264"/>
      <c r="C677" s="430"/>
      <c r="D677" s="264"/>
      <c r="E677" s="264"/>
      <c r="F677" s="264"/>
      <c r="G677" s="264"/>
      <c r="H677" s="264"/>
      <c r="I677" s="264"/>
      <c r="J677" s="264"/>
      <c r="K677" s="264"/>
      <c r="L677" s="264"/>
      <c r="M677" s="264"/>
      <c r="N677" s="264"/>
      <c r="O677" s="266"/>
      <c r="P677" s="266"/>
    </row>
    <row r="678" ht="15.75" customHeight="1">
      <c r="A678" s="264"/>
      <c r="B678" s="264"/>
      <c r="C678" s="430"/>
      <c r="D678" s="264"/>
      <c r="E678" s="264"/>
      <c r="F678" s="264"/>
      <c r="G678" s="264"/>
      <c r="H678" s="264"/>
      <c r="I678" s="264"/>
      <c r="J678" s="264"/>
      <c r="K678" s="264"/>
      <c r="L678" s="264"/>
      <c r="M678" s="264"/>
      <c r="N678" s="264"/>
      <c r="O678" s="266"/>
      <c r="P678" s="266"/>
    </row>
    <row r="679" ht="15.75" customHeight="1">
      <c r="A679" s="264"/>
      <c r="B679" s="264"/>
      <c r="C679" s="430"/>
      <c r="D679" s="264"/>
      <c r="E679" s="264"/>
      <c r="F679" s="264"/>
      <c r="G679" s="264"/>
      <c r="H679" s="264"/>
      <c r="I679" s="264"/>
      <c r="J679" s="264"/>
      <c r="K679" s="264"/>
      <c r="L679" s="264"/>
      <c r="M679" s="264"/>
      <c r="N679" s="264"/>
      <c r="O679" s="266"/>
      <c r="P679" s="266"/>
    </row>
    <row r="680" ht="15.75" customHeight="1">
      <c r="A680" s="264"/>
      <c r="B680" s="264"/>
      <c r="C680" s="430"/>
      <c r="D680" s="264"/>
      <c r="E680" s="264"/>
      <c r="F680" s="264"/>
      <c r="G680" s="264"/>
      <c r="H680" s="264"/>
      <c r="I680" s="264"/>
      <c r="J680" s="264"/>
      <c r="K680" s="264"/>
      <c r="L680" s="264"/>
      <c r="M680" s="264"/>
      <c r="N680" s="264"/>
      <c r="O680" s="266"/>
      <c r="P680" s="266"/>
    </row>
    <row r="681" ht="15.75" customHeight="1">
      <c r="A681" s="264"/>
      <c r="B681" s="264"/>
      <c r="C681" s="430"/>
      <c r="D681" s="264"/>
      <c r="E681" s="264"/>
      <c r="F681" s="264"/>
      <c r="G681" s="264"/>
      <c r="H681" s="264"/>
      <c r="I681" s="264"/>
      <c r="J681" s="264"/>
      <c r="K681" s="264"/>
      <c r="L681" s="264"/>
      <c r="M681" s="264"/>
      <c r="N681" s="264"/>
      <c r="O681" s="266"/>
      <c r="P681" s="266"/>
    </row>
    <row r="682" ht="15.75" customHeight="1">
      <c r="A682" s="264"/>
      <c r="B682" s="264"/>
      <c r="C682" s="430"/>
      <c r="D682" s="264"/>
      <c r="E682" s="264"/>
      <c r="F682" s="264"/>
      <c r="G682" s="264"/>
      <c r="H682" s="264"/>
      <c r="I682" s="264"/>
      <c r="J682" s="264"/>
      <c r="K682" s="264"/>
      <c r="L682" s="264"/>
      <c r="M682" s="264"/>
      <c r="N682" s="264"/>
      <c r="O682" s="266"/>
      <c r="P682" s="266"/>
    </row>
    <row r="683" ht="15.75" customHeight="1">
      <c r="A683" s="264"/>
      <c r="B683" s="264"/>
      <c r="C683" s="430"/>
      <c r="D683" s="264"/>
      <c r="E683" s="264"/>
      <c r="F683" s="264"/>
      <c r="G683" s="264"/>
      <c r="H683" s="264"/>
      <c r="I683" s="264"/>
      <c r="J683" s="264"/>
      <c r="K683" s="264"/>
      <c r="L683" s="264"/>
      <c r="M683" s="264"/>
      <c r="N683" s="264"/>
      <c r="O683" s="266"/>
      <c r="P683" s="266"/>
    </row>
    <row r="684" ht="15.75" customHeight="1">
      <c r="A684" s="264"/>
      <c r="B684" s="264"/>
      <c r="C684" s="430"/>
      <c r="D684" s="264"/>
      <c r="E684" s="264"/>
      <c r="F684" s="264"/>
      <c r="G684" s="264"/>
      <c r="H684" s="264"/>
      <c r="I684" s="264"/>
      <c r="J684" s="264"/>
      <c r="K684" s="264"/>
      <c r="L684" s="264"/>
      <c r="M684" s="264"/>
      <c r="N684" s="264"/>
      <c r="O684" s="266"/>
      <c r="P684" s="266"/>
    </row>
    <row r="685" ht="15.75" customHeight="1">
      <c r="A685" s="264"/>
      <c r="B685" s="264"/>
      <c r="C685" s="430"/>
      <c r="D685" s="264"/>
      <c r="E685" s="264"/>
      <c r="F685" s="264"/>
      <c r="G685" s="264"/>
      <c r="H685" s="264"/>
      <c r="I685" s="264"/>
      <c r="J685" s="264"/>
      <c r="K685" s="264"/>
      <c r="L685" s="264"/>
      <c r="M685" s="264"/>
      <c r="N685" s="264"/>
      <c r="O685" s="266"/>
      <c r="P685" s="266"/>
    </row>
    <row r="686" ht="15.75" customHeight="1">
      <c r="A686" s="264"/>
      <c r="B686" s="264"/>
      <c r="C686" s="430"/>
      <c r="D686" s="264"/>
      <c r="E686" s="264"/>
      <c r="F686" s="264"/>
      <c r="G686" s="264"/>
      <c r="H686" s="264"/>
      <c r="I686" s="264"/>
      <c r="J686" s="264"/>
      <c r="K686" s="264"/>
      <c r="L686" s="264"/>
      <c r="M686" s="264"/>
      <c r="N686" s="264"/>
      <c r="O686" s="266"/>
      <c r="P686" s="266"/>
    </row>
    <row r="687" ht="15.75" customHeight="1">
      <c r="A687" s="264"/>
      <c r="B687" s="264"/>
      <c r="C687" s="430"/>
      <c r="D687" s="264"/>
      <c r="E687" s="264"/>
      <c r="F687" s="264"/>
      <c r="G687" s="264"/>
      <c r="H687" s="264"/>
      <c r="I687" s="264"/>
      <c r="J687" s="264"/>
      <c r="K687" s="264"/>
      <c r="L687" s="264"/>
      <c r="M687" s="264"/>
      <c r="N687" s="264"/>
      <c r="O687" s="266"/>
      <c r="P687" s="266"/>
    </row>
    <row r="688" ht="15.75" customHeight="1">
      <c r="A688" s="264"/>
      <c r="B688" s="264"/>
      <c r="C688" s="430"/>
      <c r="D688" s="264"/>
      <c r="E688" s="264"/>
      <c r="F688" s="264"/>
      <c r="G688" s="264"/>
      <c r="H688" s="264"/>
      <c r="I688" s="264"/>
      <c r="J688" s="264"/>
      <c r="K688" s="264"/>
      <c r="L688" s="264"/>
      <c r="M688" s="264"/>
      <c r="N688" s="264"/>
      <c r="O688" s="266"/>
      <c r="P688" s="266"/>
    </row>
    <row r="689" ht="15.75" customHeight="1">
      <c r="A689" s="264"/>
      <c r="B689" s="264"/>
      <c r="C689" s="430"/>
      <c r="D689" s="264"/>
      <c r="E689" s="264"/>
      <c r="F689" s="264"/>
      <c r="G689" s="264"/>
      <c r="H689" s="264"/>
      <c r="I689" s="264"/>
      <c r="J689" s="264"/>
      <c r="K689" s="264"/>
      <c r="L689" s="264"/>
      <c r="M689" s="264"/>
      <c r="N689" s="264"/>
      <c r="O689" s="266"/>
      <c r="P689" s="266"/>
    </row>
    <row r="690" ht="15.75" customHeight="1">
      <c r="A690" s="264"/>
      <c r="B690" s="264"/>
      <c r="C690" s="430"/>
      <c r="D690" s="264"/>
      <c r="E690" s="264"/>
      <c r="F690" s="264"/>
      <c r="G690" s="264"/>
      <c r="H690" s="264"/>
      <c r="I690" s="264"/>
      <c r="J690" s="264"/>
      <c r="K690" s="264"/>
      <c r="L690" s="264"/>
      <c r="M690" s="264"/>
      <c r="N690" s="264"/>
      <c r="O690" s="266"/>
      <c r="P690" s="266"/>
    </row>
    <row r="691" ht="15.75" customHeight="1">
      <c r="A691" s="264"/>
      <c r="B691" s="264"/>
      <c r="C691" s="430"/>
      <c r="D691" s="264"/>
      <c r="E691" s="264"/>
      <c r="F691" s="264"/>
      <c r="G691" s="264"/>
      <c r="H691" s="264"/>
      <c r="I691" s="264"/>
      <c r="J691" s="264"/>
      <c r="K691" s="264"/>
      <c r="L691" s="264"/>
      <c r="M691" s="264"/>
      <c r="N691" s="264"/>
      <c r="O691" s="266"/>
      <c r="P691" s="266"/>
    </row>
    <row r="692" ht="15.75" customHeight="1">
      <c r="A692" s="264"/>
      <c r="B692" s="264"/>
      <c r="C692" s="430"/>
      <c r="D692" s="264"/>
      <c r="E692" s="264"/>
      <c r="F692" s="264"/>
      <c r="G692" s="264"/>
      <c r="H692" s="264"/>
      <c r="I692" s="264"/>
      <c r="J692" s="264"/>
      <c r="K692" s="264"/>
      <c r="L692" s="264"/>
      <c r="M692" s="264"/>
      <c r="N692" s="264"/>
      <c r="O692" s="266"/>
      <c r="P692" s="266"/>
    </row>
    <row r="693" ht="15.75" customHeight="1">
      <c r="A693" s="264"/>
      <c r="B693" s="264"/>
      <c r="C693" s="430"/>
      <c r="D693" s="264"/>
      <c r="E693" s="264"/>
      <c r="F693" s="264"/>
      <c r="G693" s="264"/>
      <c r="H693" s="264"/>
      <c r="I693" s="264"/>
      <c r="J693" s="264"/>
      <c r="K693" s="264"/>
      <c r="L693" s="264"/>
      <c r="M693" s="264"/>
      <c r="N693" s="264"/>
      <c r="O693" s="266"/>
      <c r="P693" s="266"/>
    </row>
    <row r="694" ht="15.75" customHeight="1">
      <c r="A694" s="264"/>
      <c r="B694" s="264"/>
      <c r="C694" s="430"/>
      <c r="D694" s="264"/>
      <c r="E694" s="264"/>
      <c r="F694" s="264"/>
      <c r="G694" s="264"/>
      <c r="H694" s="264"/>
      <c r="I694" s="264"/>
      <c r="J694" s="264"/>
      <c r="K694" s="264"/>
      <c r="L694" s="264"/>
      <c r="M694" s="264"/>
      <c r="N694" s="264"/>
      <c r="O694" s="266"/>
      <c r="P694" s="266"/>
    </row>
    <row r="695" ht="15.75" customHeight="1">
      <c r="A695" s="264"/>
      <c r="B695" s="264"/>
      <c r="C695" s="430"/>
      <c r="D695" s="264"/>
      <c r="E695" s="264"/>
      <c r="F695" s="264"/>
      <c r="G695" s="264"/>
      <c r="H695" s="264"/>
      <c r="I695" s="264"/>
      <c r="J695" s="264"/>
      <c r="K695" s="264"/>
      <c r="L695" s="264"/>
      <c r="M695" s="264"/>
      <c r="N695" s="264"/>
      <c r="O695" s="266"/>
      <c r="P695" s="266"/>
    </row>
    <row r="696" ht="15.75" customHeight="1">
      <c r="A696" s="264"/>
      <c r="B696" s="264"/>
      <c r="C696" s="430"/>
      <c r="D696" s="264"/>
      <c r="E696" s="264"/>
      <c r="F696" s="264"/>
      <c r="G696" s="264"/>
      <c r="H696" s="264"/>
      <c r="I696" s="264"/>
      <c r="J696" s="264"/>
      <c r="K696" s="264"/>
      <c r="L696" s="264"/>
      <c r="M696" s="264"/>
      <c r="N696" s="264"/>
      <c r="O696" s="266"/>
      <c r="P696" s="266"/>
    </row>
    <row r="697" ht="15.75" customHeight="1">
      <c r="A697" s="264"/>
      <c r="B697" s="264"/>
      <c r="C697" s="430"/>
      <c r="D697" s="264"/>
      <c r="E697" s="264"/>
      <c r="F697" s="264"/>
      <c r="G697" s="264"/>
      <c r="H697" s="264"/>
      <c r="I697" s="264"/>
      <c r="J697" s="264"/>
      <c r="K697" s="264"/>
      <c r="L697" s="264"/>
      <c r="M697" s="264"/>
      <c r="N697" s="264"/>
      <c r="O697" s="266"/>
      <c r="P697" s="266"/>
    </row>
    <row r="698" ht="15.75" customHeight="1">
      <c r="A698" s="264"/>
      <c r="B698" s="264"/>
      <c r="C698" s="430"/>
      <c r="D698" s="264"/>
      <c r="E698" s="264"/>
      <c r="F698" s="264"/>
      <c r="G698" s="264"/>
      <c r="H698" s="264"/>
      <c r="I698" s="264"/>
      <c r="J698" s="264"/>
      <c r="K698" s="264"/>
      <c r="L698" s="264"/>
      <c r="M698" s="264"/>
      <c r="N698" s="264"/>
      <c r="O698" s="266"/>
      <c r="P698" s="266"/>
    </row>
    <row r="699" ht="15.75" customHeight="1">
      <c r="A699" s="264"/>
      <c r="B699" s="264"/>
      <c r="C699" s="430"/>
      <c r="D699" s="264"/>
      <c r="E699" s="264"/>
      <c r="F699" s="264"/>
      <c r="G699" s="264"/>
      <c r="H699" s="264"/>
      <c r="I699" s="264"/>
      <c r="J699" s="264"/>
      <c r="K699" s="264"/>
      <c r="L699" s="264"/>
      <c r="M699" s="264"/>
      <c r="N699" s="264"/>
      <c r="O699" s="266"/>
      <c r="P699" s="266"/>
    </row>
    <row r="700" ht="15.75" customHeight="1">
      <c r="A700" s="264"/>
      <c r="B700" s="264"/>
      <c r="C700" s="430"/>
      <c r="D700" s="264"/>
      <c r="E700" s="264"/>
      <c r="F700" s="264"/>
      <c r="G700" s="264"/>
      <c r="H700" s="264"/>
      <c r="I700" s="264"/>
      <c r="J700" s="264"/>
      <c r="K700" s="264"/>
      <c r="L700" s="264"/>
      <c r="M700" s="264"/>
      <c r="N700" s="264"/>
      <c r="O700" s="266"/>
      <c r="P700" s="266"/>
    </row>
    <row r="701" ht="15.75" customHeight="1">
      <c r="A701" s="264"/>
      <c r="B701" s="264"/>
      <c r="C701" s="430"/>
      <c r="D701" s="264"/>
      <c r="E701" s="264"/>
      <c r="F701" s="264"/>
      <c r="G701" s="264"/>
      <c r="H701" s="264"/>
      <c r="I701" s="264"/>
      <c r="J701" s="264"/>
      <c r="K701" s="264"/>
      <c r="L701" s="264"/>
      <c r="M701" s="264"/>
      <c r="N701" s="264"/>
      <c r="O701" s="266"/>
      <c r="P701" s="266"/>
    </row>
    <row r="702" ht="15.75" customHeight="1">
      <c r="A702" s="264"/>
      <c r="B702" s="264"/>
      <c r="C702" s="430"/>
      <c r="D702" s="264"/>
      <c r="E702" s="264"/>
      <c r="F702" s="264"/>
      <c r="G702" s="264"/>
      <c r="H702" s="264"/>
      <c r="I702" s="264"/>
      <c r="J702" s="264"/>
      <c r="K702" s="264"/>
      <c r="L702" s="264"/>
      <c r="M702" s="264"/>
      <c r="N702" s="264"/>
      <c r="O702" s="266"/>
      <c r="P702" s="266"/>
    </row>
    <row r="703" ht="15.75" customHeight="1">
      <c r="A703" s="264"/>
      <c r="B703" s="264"/>
      <c r="C703" s="430"/>
      <c r="D703" s="264"/>
      <c r="E703" s="264"/>
      <c r="F703" s="264"/>
      <c r="G703" s="264"/>
      <c r="H703" s="264"/>
      <c r="I703" s="264"/>
      <c r="J703" s="264"/>
      <c r="K703" s="264"/>
      <c r="L703" s="264"/>
      <c r="M703" s="264"/>
      <c r="N703" s="264"/>
      <c r="O703" s="266"/>
      <c r="P703" s="266"/>
    </row>
    <row r="704" ht="15.75" customHeight="1">
      <c r="A704" s="264"/>
      <c r="B704" s="264"/>
      <c r="C704" s="430"/>
      <c r="D704" s="264"/>
      <c r="E704" s="264"/>
      <c r="F704" s="264"/>
      <c r="G704" s="264"/>
      <c r="H704" s="264"/>
      <c r="I704" s="264"/>
      <c r="J704" s="264"/>
      <c r="K704" s="264"/>
      <c r="L704" s="264"/>
      <c r="M704" s="264"/>
      <c r="N704" s="264"/>
      <c r="O704" s="266"/>
      <c r="P704" s="266"/>
    </row>
    <row r="705" ht="15.75" customHeight="1">
      <c r="A705" s="264"/>
      <c r="B705" s="264"/>
      <c r="C705" s="430"/>
      <c r="D705" s="264"/>
      <c r="E705" s="264"/>
      <c r="F705" s="264"/>
      <c r="G705" s="264"/>
      <c r="H705" s="264"/>
      <c r="I705" s="264"/>
      <c r="J705" s="264"/>
      <c r="K705" s="264"/>
      <c r="L705" s="264"/>
      <c r="M705" s="264"/>
      <c r="N705" s="264"/>
      <c r="O705" s="266"/>
      <c r="P705" s="266"/>
    </row>
    <row r="706" ht="15.75" customHeight="1">
      <c r="A706" s="264"/>
      <c r="B706" s="264"/>
      <c r="C706" s="430"/>
      <c r="D706" s="264"/>
      <c r="E706" s="264"/>
      <c r="F706" s="264"/>
      <c r="G706" s="264"/>
      <c r="H706" s="264"/>
      <c r="I706" s="264"/>
      <c r="J706" s="264"/>
      <c r="K706" s="264"/>
      <c r="L706" s="264"/>
      <c r="M706" s="264"/>
      <c r="N706" s="264"/>
      <c r="O706" s="266"/>
      <c r="P706" s="266"/>
    </row>
    <row r="707" ht="15.75" customHeight="1">
      <c r="A707" s="264"/>
      <c r="B707" s="264"/>
      <c r="C707" s="430"/>
      <c r="D707" s="264"/>
      <c r="E707" s="264"/>
      <c r="F707" s="264"/>
      <c r="G707" s="264"/>
      <c r="H707" s="264"/>
      <c r="I707" s="264"/>
      <c r="J707" s="264"/>
      <c r="K707" s="264"/>
      <c r="L707" s="264"/>
      <c r="M707" s="264"/>
      <c r="N707" s="264"/>
      <c r="O707" s="266"/>
      <c r="P707" s="266"/>
    </row>
    <row r="708" ht="15.75" customHeight="1">
      <c r="A708" s="264"/>
      <c r="B708" s="264"/>
      <c r="C708" s="430"/>
      <c r="D708" s="264"/>
      <c r="E708" s="264"/>
      <c r="F708" s="264"/>
      <c r="G708" s="264"/>
      <c r="H708" s="264"/>
      <c r="I708" s="264"/>
      <c r="J708" s="264"/>
      <c r="K708" s="264"/>
      <c r="L708" s="264"/>
      <c r="M708" s="264"/>
      <c r="N708" s="264"/>
      <c r="O708" s="266"/>
      <c r="P708" s="266"/>
    </row>
    <row r="709" ht="15.75" customHeight="1">
      <c r="A709" s="264"/>
      <c r="B709" s="264"/>
      <c r="C709" s="430"/>
      <c r="D709" s="264"/>
      <c r="E709" s="264"/>
      <c r="F709" s="264"/>
      <c r="G709" s="264"/>
      <c r="H709" s="264"/>
      <c r="I709" s="264"/>
      <c r="J709" s="264"/>
      <c r="K709" s="264"/>
      <c r="L709" s="264"/>
      <c r="M709" s="264"/>
      <c r="N709" s="264"/>
      <c r="O709" s="266"/>
      <c r="P709" s="266"/>
    </row>
    <row r="710" ht="15.75" customHeight="1">
      <c r="A710" s="264"/>
      <c r="B710" s="264"/>
      <c r="C710" s="430"/>
      <c r="D710" s="264"/>
      <c r="E710" s="264"/>
      <c r="F710" s="264"/>
      <c r="G710" s="264"/>
      <c r="H710" s="264"/>
      <c r="I710" s="264"/>
      <c r="J710" s="264"/>
      <c r="K710" s="264"/>
      <c r="L710" s="264"/>
      <c r="M710" s="264"/>
      <c r="N710" s="264"/>
      <c r="O710" s="266"/>
      <c r="P710" s="266"/>
    </row>
    <row r="711" ht="15.75" customHeight="1">
      <c r="A711" s="264"/>
      <c r="B711" s="264"/>
      <c r="C711" s="430"/>
      <c r="D711" s="264"/>
      <c r="E711" s="264"/>
      <c r="F711" s="264"/>
      <c r="G711" s="264"/>
      <c r="H711" s="264"/>
      <c r="I711" s="264"/>
      <c r="J711" s="264"/>
      <c r="K711" s="264"/>
      <c r="L711" s="264"/>
      <c r="M711" s="264"/>
      <c r="N711" s="264"/>
      <c r="O711" s="266"/>
      <c r="P711" s="266"/>
    </row>
    <row r="712" ht="15.75" customHeight="1">
      <c r="A712" s="264"/>
      <c r="B712" s="264"/>
      <c r="C712" s="430"/>
      <c r="D712" s="264"/>
      <c r="E712" s="264"/>
      <c r="F712" s="264"/>
      <c r="G712" s="264"/>
      <c r="H712" s="264"/>
      <c r="I712" s="264"/>
      <c r="J712" s="264"/>
      <c r="K712" s="264"/>
      <c r="L712" s="264"/>
      <c r="M712" s="264"/>
      <c r="N712" s="264"/>
      <c r="O712" s="266"/>
      <c r="P712" s="266"/>
    </row>
    <row r="713" ht="15.75" customHeight="1">
      <c r="A713" s="264"/>
      <c r="B713" s="264"/>
      <c r="C713" s="430"/>
      <c r="D713" s="264"/>
      <c r="E713" s="264"/>
      <c r="F713" s="264"/>
      <c r="G713" s="264"/>
      <c r="H713" s="264"/>
      <c r="I713" s="264"/>
      <c r="J713" s="264"/>
      <c r="K713" s="264"/>
      <c r="L713" s="264"/>
      <c r="M713" s="264"/>
      <c r="N713" s="264"/>
      <c r="O713" s="266"/>
      <c r="P713" s="266"/>
    </row>
    <row r="714" ht="15.75" customHeight="1">
      <c r="A714" s="264"/>
      <c r="B714" s="264"/>
      <c r="C714" s="430"/>
      <c r="D714" s="264"/>
      <c r="E714" s="264"/>
      <c r="F714" s="264"/>
      <c r="G714" s="264"/>
      <c r="H714" s="264"/>
      <c r="I714" s="264"/>
      <c r="J714" s="264"/>
      <c r="K714" s="264"/>
      <c r="L714" s="264"/>
      <c r="M714" s="264"/>
      <c r="N714" s="264"/>
      <c r="O714" s="266"/>
      <c r="P714" s="266"/>
    </row>
    <row r="715" ht="15.75" customHeight="1">
      <c r="A715" s="264"/>
      <c r="B715" s="264"/>
      <c r="C715" s="430"/>
      <c r="D715" s="264"/>
      <c r="E715" s="264"/>
      <c r="F715" s="264"/>
      <c r="G715" s="264"/>
      <c r="H715" s="264"/>
      <c r="I715" s="264"/>
      <c r="J715" s="264"/>
      <c r="K715" s="264"/>
      <c r="L715" s="264"/>
      <c r="M715" s="264"/>
      <c r="N715" s="264"/>
      <c r="O715" s="266"/>
      <c r="P715" s="266"/>
    </row>
    <row r="716" ht="15.75" customHeight="1">
      <c r="A716" s="264"/>
      <c r="B716" s="264"/>
      <c r="C716" s="430"/>
      <c r="D716" s="264"/>
      <c r="E716" s="264"/>
      <c r="F716" s="264"/>
      <c r="G716" s="264"/>
      <c r="H716" s="264"/>
      <c r="I716" s="264"/>
      <c r="J716" s="264"/>
      <c r="K716" s="264"/>
      <c r="L716" s="264"/>
      <c r="M716" s="264"/>
      <c r="N716" s="264"/>
      <c r="O716" s="266"/>
      <c r="P716" s="266"/>
    </row>
    <row r="717" ht="15.75" customHeight="1">
      <c r="A717" s="264"/>
      <c r="B717" s="264"/>
      <c r="C717" s="430"/>
      <c r="D717" s="264"/>
      <c r="E717" s="264"/>
      <c r="F717" s="264"/>
      <c r="G717" s="264"/>
      <c r="H717" s="264"/>
      <c r="I717" s="264"/>
      <c r="J717" s="264"/>
      <c r="K717" s="264"/>
      <c r="L717" s="264"/>
      <c r="M717" s="264"/>
      <c r="N717" s="264"/>
      <c r="O717" s="266"/>
      <c r="P717" s="266"/>
    </row>
    <row r="718" ht="15.75" customHeight="1">
      <c r="A718" s="264"/>
      <c r="B718" s="264"/>
      <c r="C718" s="430"/>
      <c r="D718" s="264"/>
      <c r="E718" s="264"/>
      <c r="F718" s="264"/>
      <c r="G718" s="264"/>
      <c r="H718" s="264"/>
      <c r="I718" s="264"/>
      <c r="J718" s="264"/>
      <c r="K718" s="264"/>
      <c r="L718" s="264"/>
      <c r="M718" s="264"/>
      <c r="N718" s="264"/>
      <c r="O718" s="266"/>
      <c r="P718" s="266"/>
    </row>
    <row r="719" ht="15.75" customHeight="1">
      <c r="A719" s="264"/>
      <c r="B719" s="264"/>
      <c r="C719" s="430"/>
      <c r="D719" s="264"/>
      <c r="E719" s="264"/>
      <c r="F719" s="264"/>
      <c r="G719" s="264"/>
      <c r="H719" s="264"/>
      <c r="I719" s="264"/>
      <c r="J719" s="264"/>
      <c r="K719" s="264"/>
      <c r="L719" s="264"/>
      <c r="M719" s="264"/>
      <c r="N719" s="264"/>
      <c r="O719" s="266"/>
      <c r="P719" s="266"/>
    </row>
    <row r="720" ht="15.75" customHeight="1">
      <c r="A720" s="264"/>
      <c r="B720" s="264"/>
      <c r="C720" s="430"/>
      <c r="D720" s="264"/>
      <c r="E720" s="264"/>
      <c r="F720" s="264"/>
      <c r="G720" s="264"/>
      <c r="H720" s="264"/>
      <c r="I720" s="264"/>
      <c r="J720" s="264"/>
      <c r="K720" s="264"/>
      <c r="L720" s="264"/>
      <c r="M720" s="264"/>
      <c r="N720" s="264"/>
      <c r="O720" s="266"/>
      <c r="P720" s="266"/>
    </row>
    <row r="721" ht="15.75" customHeight="1">
      <c r="A721" s="264"/>
      <c r="B721" s="264"/>
      <c r="C721" s="430"/>
      <c r="D721" s="264"/>
      <c r="E721" s="264"/>
      <c r="F721" s="264"/>
      <c r="G721" s="264"/>
      <c r="H721" s="264"/>
      <c r="I721" s="264"/>
      <c r="J721" s="264"/>
      <c r="K721" s="264"/>
      <c r="L721" s="264"/>
      <c r="M721" s="264"/>
      <c r="N721" s="264"/>
      <c r="O721" s="266"/>
      <c r="P721" s="266"/>
    </row>
    <row r="722" ht="15.75" customHeight="1">
      <c r="A722" s="264"/>
      <c r="B722" s="264"/>
      <c r="C722" s="430"/>
      <c r="D722" s="264"/>
      <c r="E722" s="264"/>
      <c r="F722" s="264"/>
      <c r="G722" s="264"/>
      <c r="H722" s="264"/>
      <c r="I722" s="264"/>
      <c r="J722" s="264"/>
      <c r="K722" s="264"/>
      <c r="L722" s="264"/>
      <c r="M722" s="264"/>
      <c r="N722" s="264"/>
      <c r="O722" s="266"/>
      <c r="P722" s="266"/>
    </row>
    <row r="723" ht="15.75" customHeight="1">
      <c r="A723" s="264"/>
      <c r="B723" s="264"/>
      <c r="C723" s="430"/>
      <c r="D723" s="264"/>
      <c r="E723" s="264"/>
      <c r="F723" s="264"/>
      <c r="G723" s="264"/>
      <c r="H723" s="264"/>
      <c r="I723" s="264"/>
      <c r="J723" s="264"/>
      <c r="K723" s="264"/>
      <c r="L723" s="264"/>
      <c r="M723" s="264"/>
      <c r="N723" s="264"/>
      <c r="O723" s="266"/>
      <c r="P723" s="266"/>
    </row>
    <row r="724" ht="15.75" customHeight="1">
      <c r="A724" s="264"/>
      <c r="B724" s="264"/>
      <c r="C724" s="430"/>
      <c r="D724" s="264"/>
      <c r="E724" s="264"/>
      <c r="F724" s="264"/>
      <c r="G724" s="264"/>
      <c r="H724" s="264"/>
      <c r="I724" s="264"/>
      <c r="J724" s="264"/>
      <c r="K724" s="264"/>
      <c r="L724" s="264"/>
      <c r="M724" s="264"/>
      <c r="N724" s="264"/>
      <c r="O724" s="266"/>
      <c r="P724" s="266"/>
    </row>
    <row r="725" ht="15.75" customHeight="1">
      <c r="A725" s="264"/>
      <c r="B725" s="264"/>
      <c r="C725" s="430"/>
      <c r="D725" s="264"/>
      <c r="E725" s="264"/>
      <c r="F725" s="264"/>
      <c r="G725" s="264"/>
      <c r="H725" s="264"/>
      <c r="I725" s="264"/>
      <c r="J725" s="264"/>
      <c r="K725" s="264"/>
      <c r="L725" s="264"/>
      <c r="M725" s="264"/>
      <c r="N725" s="264"/>
      <c r="O725" s="266"/>
      <c r="P725" s="266"/>
    </row>
    <row r="726" ht="15.75" customHeight="1">
      <c r="A726" s="264"/>
      <c r="B726" s="264"/>
      <c r="C726" s="430"/>
      <c r="D726" s="264"/>
      <c r="E726" s="264"/>
      <c r="F726" s="264"/>
      <c r="G726" s="264"/>
      <c r="H726" s="264"/>
      <c r="I726" s="264"/>
      <c r="J726" s="264"/>
      <c r="K726" s="264"/>
      <c r="L726" s="264"/>
      <c r="M726" s="264"/>
      <c r="N726" s="264"/>
      <c r="O726" s="266"/>
      <c r="P726" s="266"/>
    </row>
    <row r="727" ht="15.75" customHeight="1">
      <c r="A727" s="264"/>
      <c r="B727" s="264"/>
      <c r="C727" s="430"/>
      <c r="D727" s="264"/>
      <c r="E727" s="264"/>
      <c r="F727" s="264"/>
      <c r="G727" s="264"/>
      <c r="H727" s="264"/>
      <c r="I727" s="264"/>
      <c r="J727" s="264"/>
      <c r="K727" s="264"/>
      <c r="L727" s="264"/>
      <c r="M727" s="264"/>
      <c r="N727" s="264"/>
      <c r="O727" s="266"/>
      <c r="P727" s="266"/>
    </row>
    <row r="728" ht="15.75" customHeight="1">
      <c r="A728" s="264"/>
      <c r="B728" s="264"/>
      <c r="C728" s="430"/>
      <c r="D728" s="264"/>
      <c r="E728" s="264"/>
      <c r="F728" s="264"/>
      <c r="G728" s="264"/>
      <c r="H728" s="264"/>
      <c r="I728" s="264"/>
      <c r="J728" s="264"/>
      <c r="K728" s="264"/>
      <c r="L728" s="264"/>
      <c r="M728" s="264"/>
      <c r="N728" s="264"/>
      <c r="O728" s="266"/>
      <c r="P728" s="266"/>
    </row>
    <row r="729" ht="15.75" customHeight="1">
      <c r="A729" s="264"/>
      <c r="B729" s="264"/>
      <c r="C729" s="430"/>
      <c r="D729" s="264"/>
      <c r="E729" s="264"/>
      <c r="F729" s="264"/>
      <c r="G729" s="264"/>
      <c r="H729" s="264"/>
      <c r="I729" s="264"/>
      <c r="J729" s="264"/>
      <c r="K729" s="264"/>
      <c r="L729" s="264"/>
      <c r="M729" s="264"/>
      <c r="N729" s="264"/>
      <c r="O729" s="266"/>
      <c r="P729" s="266"/>
    </row>
    <row r="730" ht="15.75" customHeight="1">
      <c r="A730" s="264"/>
      <c r="B730" s="264"/>
      <c r="C730" s="430"/>
      <c r="D730" s="264"/>
      <c r="E730" s="264"/>
      <c r="F730" s="264"/>
      <c r="G730" s="264"/>
      <c r="H730" s="264"/>
      <c r="I730" s="264"/>
      <c r="J730" s="264"/>
      <c r="K730" s="264"/>
      <c r="L730" s="264"/>
      <c r="M730" s="264"/>
      <c r="N730" s="264"/>
      <c r="O730" s="266"/>
      <c r="P730" s="266"/>
    </row>
    <row r="731" ht="15.75" customHeight="1">
      <c r="A731" s="264"/>
      <c r="B731" s="264"/>
      <c r="C731" s="430"/>
      <c r="D731" s="264"/>
      <c r="E731" s="264"/>
      <c r="F731" s="264"/>
      <c r="G731" s="264"/>
      <c r="H731" s="264"/>
      <c r="I731" s="264"/>
      <c r="J731" s="264"/>
      <c r="K731" s="264"/>
      <c r="L731" s="264"/>
      <c r="M731" s="264"/>
      <c r="N731" s="264"/>
      <c r="O731" s="266"/>
      <c r="P731" s="266"/>
    </row>
    <row r="732" ht="15.75" customHeight="1">
      <c r="A732" s="264"/>
      <c r="B732" s="264"/>
      <c r="C732" s="430"/>
      <c r="D732" s="264"/>
      <c r="E732" s="264"/>
      <c r="F732" s="264"/>
      <c r="G732" s="264"/>
      <c r="H732" s="264"/>
      <c r="I732" s="264"/>
      <c r="J732" s="264"/>
      <c r="K732" s="264"/>
      <c r="L732" s="264"/>
      <c r="M732" s="264"/>
      <c r="N732" s="264"/>
      <c r="O732" s="266"/>
      <c r="P732" s="266"/>
    </row>
    <row r="733" ht="15.75" customHeight="1">
      <c r="A733" s="264"/>
      <c r="B733" s="264"/>
      <c r="C733" s="430"/>
      <c r="D733" s="264"/>
      <c r="E733" s="264"/>
      <c r="F733" s="264"/>
      <c r="G733" s="264"/>
      <c r="H733" s="264"/>
      <c r="I733" s="264"/>
      <c r="J733" s="264"/>
      <c r="K733" s="264"/>
      <c r="L733" s="264"/>
      <c r="M733" s="264"/>
      <c r="N733" s="264"/>
      <c r="O733" s="266"/>
      <c r="P733" s="266"/>
    </row>
    <row r="734" ht="15.75" customHeight="1">
      <c r="A734" s="264"/>
      <c r="B734" s="264"/>
      <c r="C734" s="430"/>
      <c r="D734" s="264"/>
      <c r="E734" s="264"/>
      <c r="F734" s="264"/>
      <c r="G734" s="264"/>
      <c r="H734" s="264"/>
      <c r="I734" s="264"/>
      <c r="J734" s="264"/>
      <c r="K734" s="264"/>
      <c r="L734" s="264"/>
      <c r="M734" s="264"/>
      <c r="N734" s="264"/>
      <c r="O734" s="266"/>
      <c r="P734" s="266"/>
    </row>
    <row r="735" ht="15.75" customHeight="1">
      <c r="A735" s="264"/>
      <c r="B735" s="264"/>
      <c r="C735" s="430"/>
      <c r="D735" s="264"/>
      <c r="E735" s="264"/>
      <c r="F735" s="264"/>
      <c r="G735" s="264"/>
      <c r="H735" s="264"/>
      <c r="I735" s="264"/>
      <c r="J735" s="264"/>
      <c r="K735" s="264"/>
      <c r="L735" s="264"/>
      <c r="M735" s="264"/>
      <c r="N735" s="264"/>
      <c r="O735" s="266"/>
      <c r="P735" s="266"/>
    </row>
    <row r="736" ht="15.75" customHeight="1">
      <c r="A736" s="264"/>
      <c r="B736" s="264"/>
      <c r="C736" s="430"/>
      <c r="D736" s="264"/>
      <c r="E736" s="264"/>
      <c r="F736" s="264"/>
      <c r="G736" s="264"/>
      <c r="H736" s="264"/>
      <c r="I736" s="264"/>
      <c r="J736" s="264"/>
      <c r="K736" s="264"/>
      <c r="L736" s="264"/>
      <c r="M736" s="264"/>
      <c r="N736" s="264"/>
      <c r="O736" s="266"/>
      <c r="P736" s="266"/>
    </row>
    <row r="737" ht="15.75" customHeight="1">
      <c r="A737" s="264"/>
      <c r="B737" s="264"/>
      <c r="C737" s="430"/>
      <c r="D737" s="264"/>
      <c r="E737" s="264"/>
      <c r="F737" s="264"/>
      <c r="G737" s="264"/>
      <c r="H737" s="264"/>
      <c r="I737" s="264"/>
      <c r="J737" s="264"/>
      <c r="K737" s="264"/>
      <c r="L737" s="264"/>
      <c r="M737" s="264"/>
      <c r="N737" s="264"/>
      <c r="O737" s="266"/>
      <c r="P737" s="266"/>
    </row>
    <row r="738" ht="15.75" customHeight="1">
      <c r="A738" s="264"/>
      <c r="B738" s="264"/>
      <c r="C738" s="430"/>
      <c r="D738" s="264"/>
      <c r="E738" s="264"/>
      <c r="F738" s="264"/>
      <c r="G738" s="264"/>
      <c r="H738" s="264"/>
      <c r="I738" s="264"/>
      <c r="J738" s="264"/>
      <c r="K738" s="264"/>
      <c r="L738" s="264"/>
      <c r="M738" s="264"/>
      <c r="N738" s="264"/>
      <c r="O738" s="266"/>
      <c r="P738" s="266"/>
    </row>
    <row r="739" ht="15.75" customHeight="1">
      <c r="A739" s="264"/>
      <c r="B739" s="264"/>
      <c r="C739" s="430"/>
      <c r="D739" s="264"/>
      <c r="E739" s="264"/>
      <c r="F739" s="264"/>
      <c r="G739" s="264"/>
      <c r="H739" s="264"/>
      <c r="I739" s="264"/>
      <c r="J739" s="264"/>
      <c r="K739" s="264"/>
      <c r="L739" s="264"/>
      <c r="M739" s="264"/>
      <c r="N739" s="264"/>
      <c r="O739" s="266"/>
      <c r="P739" s="266"/>
    </row>
    <row r="740" ht="15.75" customHeight="1">
      <c r="A740" s="264"/>
      <c r="B740" s="264"/>
      <c r="C740" s="430"/>
      <c r="D740" s="264"/>
      <c r="E740" s="264"/>
      <c r="F740" s="264"/>
      <c r="G740" s="264"/>
      <c r="H740" s="264"/>
      <c r="I740" s="264"/>
      <c r="J740" s="264"/>
      <c r="K740" s="264"/>
      <c r="L740" s="264"/>
      <c r="M740" s="264"/>
      <c r="N740" s="264"/>
      <c r="O740" s="266"/>
      <c r="P740" s="266"/>
    </row>
    <row r="741" ht="15.75" customHeight="1">
      <c r="A741" s="264"/>
      <c r="B741" s="264"/>
      <c r="C741" s="430"/>
      <c r="D741" s="264"/>
      <c r="E741" s="264"/>
      <c r="F741" s="264"/>
      <c r="G741" s="264"/>
      <c r="H741" s="264"/>
      <c r="I741" s="264"/>
      <c r="J741" s="264"/>
      <c r="K741" s="264"/>
      <c r="L741" s="264"/>
      <c r="M741" s="264"/>
      <c r="N741" s="264"/>
      <c r="O741" s="266"/>
      <c r="P741" s="266"/>
    </row>
    <row r="742" ht="15.75" customHeight="1">
      <c r="A742" s="264"/>
      <c r="B742" s="264"/>
      <c r="C742" s="430"/>
      <c r="D742" s="264"/>
      <c r="E742" s="264"/>
      <c r="F742" s="264"/>
      <c r="G742" s="264"/>
      <c r="H742" s="264"/>
      <c r="I742" s="264"/>
      <c r="J742" s="264"/>
      <c r="K742" s="264"/>
      <c r="L742" s="264"/>
      <c r="M742" s="264"/>
      <c r="N742" s="264"/>
      <c r="O742" s="266"/>
      <c r="P742" s="266"/>
    </row>
    <row r="743" ht="15.75" customHeight="1">
      <c r="A743" s="264"/>
      <c r="B743" s="264"/>
      <c r="C743" s="430"/>
      <c r="D743" s="264"/>
      <c r="E743" s="264"/>
      <c r="F743" s="264"/>
      <c r="G743" s="264"/>
      <c r="H743" s="264"/>
      <c r="I743" s="264"/>
      <c r="J743" s="264"/>
      <c r="K743" s="264"/>
      <c r="L743" s="264"/>
      <c r="M743" s="264"/>
      <c r="N743" s="264"/>
      <c r="O743" s="266"/>
      <c r="P743" s="266"/>
    </row>
    <row r="744" ht="15.75" customHeight="1">
      <c r="A744" s="264"/>
      <c r="B744" s="264"/>
      <c r="C744" s="430"/>
      <c r="D744" s="264"/>
      <c r="E744" s="264"/>
      <c r="F744" s="264"/>
      <c r="G744" s="264"/>
      <c r="H744" s="264"/>
      <c r="I744" s="264"/>
      <c r="J744" s="264"/>
      <c r="K744" s="264"/>
      <c r="L744" s="264"/>
      <c r="M744" s="264"/>
      <c r="N744" s="264"/>
      <c r="O744" s="266"/>
      <c r="P744" s="266"/>
    </row>
    <row r="745" ht="15.75" customHeight="1">
      <c r="A745" s="264"/>
      <c r="B745" s="264"/>
      <c r="C745" s="430"/>
      <c r="D745" s="264"/>
      <c r="E745" s="264"/>
      <c r="F745" s="264"/>
      <c r="G745" s="264"/>
      <c r="H745" s="264"/>
      <c r="I745" s="264"/>
      <c r="J745" s="264"/>
      <c r="K745" s="264"/>
      <c r="L745" s="264"/>
      <c r="M745" s="264"/>
      <c r="N745" s="264"/>
      <c r="O745" s="266"/>
      <c r="P745" s="266"/>
    </row>
    <row r="746" ht="15.75" customHeight="1">
      <c r="A746" s="264"/>
      <c r="B746" s="264"/>
      <c r="C746" s="430"/>
      <c r="D746" s="264"/>
      <c r="E746" s="264"/>
      <c r="F746" s="264"/>
      <c r="G746" s="264"/>
      <c r="H746" s="264"/>
      <c r="I746" s="264"/>
      <c r="J746" s="264"/>
      <c r="K746" s="264"/>
      <c r="L746" s="264"/>
      <c r="M746" s="264"/>
      <c r="N746" s="264"/>
      <c r="O746" s="266"/>
      <c r="P746" s="266"/>
    </row>
    <row r="747" ht="15.75" customHeight="1">
      <c r="A747" s="264"/>
      <c r="B747" s="264"/>
      <c r="C747" s="430"/>
      <c r="D747" s="264"/>
      <c r="E747" s="264"/>
      <c r="F747" s="264"/>
      <c r="G747" s="264"/>
      <c r="H747" s="264"/>
      <c r="I747" s="264"/>
      <c r="J747" s="264"/>
      <c r="K747" s="264"/>
      <c r="L747" s="264"/>
      <c r="M747" s="264"/>
      <c r="N747" s="264"/>
      <c r="O747" s="266"/>
      <c r="P747" s="266"/>
    </row>
    <row r="748" ht="15.75" customHeight="1">
      <c r="A748" s="264"/>
      <c r="B748" s="264"/>
      <c r="C748" s="430"/>
      <c r="D748" s="264"/>
      <c r="E748" s="264"/>
      <c r="F748" s="264"/>
      <c r="G748" s="264"/>
      <c r="H748" s="264"/>
      <c r="I748" s="264"/>
      <c r="J748" s="264"/>
      <c r="K748" s="264"/>
      <c r="L748" s="264"/>
      <c r="M748" s="264"/>
      <c r="N748" s="264"/>
      <c r="O748" s="266"/>
      <c r="P748" s="266"/>
    </row>
    <row r="749" ht="15.75" customHeight="1">
      <c r="A749" s="264"/>
      <c r="B749" s="264"/>
      <c r="C749" s="430"/>
      <c r="D749" s="264"/>
      <c r="E749" s="264"/>
      <c r="F749" s="264"/>
      <c r="G749" s="264"/>
      <c r="H749" s="264"/>
      <c r="I749" s="264"/>
      <c r="J749" s="264"/>
      <c r="K749" s="264"/>
      <c r="L749" s="264"/>
      <c r="M749" s="264"/>
      <c r="N749" s="264"/>
      <c r="O749" s="266"/>
      <c r="P749" s="266"/>
    </row>
    <row r="750" ht="15.75" customHeight="1">
      <c r="A750" s="264"/>
      <c r="B750" s="264"/>
      <c r="C750" s="430"/>
      <c r="D750" s="264"/>
      <c r="E750" s="264"/>
      <c r="F750" s="264"/>
      <c r="G750" s="264"/>
      <c r="H750" s="264"/>
      <c r="I750" s="264"/>
      <c r="J750" s="264"/>
      <c r="K750" s="264"/>
      <c r="L750" s="264"/>
      <c r="M750" s="264"/>
      <c r="N750" s="264"/>
      <c r="O750" s="266"/>
      <c r="P750" s="266"/>
    </row>
    <row r="751" ht="15.75" customHeight="1">
      <c r="A751" s="264"/>
      <c r="B751" s="264"/>
      <c r="C751" s="430"/>
      <c r="D751" s="264"/>
      <c r="E751" s="264"/>
      <c r="F751" s="264"/>
      <c r="G751" s="264"/>
      <c r="H751" s="264"/>
      <c r="I751" s="264"/>
      <c r="J751" s="264"/>
      <c r="K751" s="264"/>
      <c r="L751" s="264"/>
      <c r="M751" s="264"/>
      <c r="N751" s="264"/>
      <c r="O751" s="266"/>
      <c r="P751" s="266"/>
    </row>
    <row r="752" ht="15.75" customHeight="1">
      <c r="A752" s="264"/>
      <c r="B752" s="264"/>
      <c r="C752" s="430"/>
      <c r="D752" s="264"/>
      <c r="E752" s="264"/>
      <c r="F752" s="264"/>
      <c r="G752" s="264"/>
      <c r="H752" s="264"/>
      <c r="I752" s="264"/>
      <c r="J752" s="264"/>
      <c r="K752" s="264"/>
      <c r="L752" s="264"/>
      <c r="M752" s="264"/>
      <c r="N752" s="264"/>
      <c r="O752" s="266"/>
      <c r="P752" s="266"/>
    </row>
    <row r="753" ht="15.75" customHeight="1">
      <c r="A753" s="264"/>
      <c r="B753" s="264"/>
      <c r="C753" s="430"/>
      <c r="D753" s="264"/>
      <c r="E753" s="264"/>
      <c r="F753" s="264"/>
      <c r="G753" s="264"/>
      <c r="H753" s="264"/>
      <c r="I753" s="264"/>
      <c r="J753" s="264"/>
      <c r="K753" s="264"/>
      <c r="L753" s="264"/>
      <c r="M753" s="264"/>
      <c r="N753" s="264"/>
      <c r="O753" s="266"/>
      <c r="P753" s="266"/>
    </row>
    <row r="754" ht="15.75" customHeight="1">
      <c r="A754" s="264"/>
      <c r="B754" s="264"/>
      <c r="C754" s="430"/>
      <c r="D754" s="264"/>
      <c r="E754" s="264"/>
      <c r="F754" s="264"/>
      <c r="G754" s="264"/>
      <c r="H754" s="264"/>
      <c r="I754" s="264"/>
      <c r="J754" s="264"/>
      <c r="K754" s="264"/>
      <c r="L754" s="264"/>
      <c r="M754" s="264"/>
      <c r="N754" s="264"/>
      <c r="O754" s="266"/>
      <c r="P754" s="266"/>
    </row>
    <row r="755" ht="15.75" customHeight="1">
      <c r="A755" s="264"/>
      <c r="B755" s="264"/>
      <c r="C755" s="430"/>
      <c r="D755" s="264"/>
      <c r="E755" s="264"/>
      <c r="F755" s="264"/>
      <c r="G755" s="264"/>
      <c r="H755" s="264"/>
      <c r="I755" s="264"/>
      <c r="J755" s="264"/>
      <c r="K755" s="264"/>
      <c r="L755" s="264"/>
      <c r="M755" s="264"/>
      <c r="N755" s="264"/>
      <c r="O755" s="266"/>
      <c r="P755" s="266"/>
    </row>
    <row r="756" ht="15.75" customHeight="1">
      <c r="A756" s="264"/>
      <c r="B756" s="264"/>
      <c r="C756" s="430"/>
      <c r="D756" s="264"/>
      <c r="E756" s="264"/>
      <c r="F756" s="264"/>
      <c r="G756" s="264"/>
      <c r="H756" s="264"/>
      <c r="I756" s="264"/>
      <c r="J756" s="264"/>
      <c r="K756" s="264"/>
      <c r="L756" s="264"/>
      <c r="M756" s="264"/>
      <c r="N756" s="264"/>
      <c r="O756" s="266"/>
      <c r="P756" s="266"/>
    </row>
    <row r="757" ht="15.75" customHeight="1">
      <c r="A757" s="264"/>
      <c r="B757" s="264"/>
      <c r="C757" s="430"/>
      <c r="D757" s="264"/>
      <c r="E757" s="264"/>
      <c r="F757" s="264"/>
      <c r="G757" s="264"/>
      <c r="H757" s="264"/>
      <c r="I757" s="264"/>
      <c r="J757" s="264"/>
      <c r="K757" s="264"/>
      <c r="L757" s="264"/>
      <c r="M757" s="264"/>
      <c r="N757" s="264"/>
      <c r="O757" s="266"/>
      <c r="P757" s="266"/>
    </row>
    <row r="758" ht="15.75" customHeight="1">
      <c r="A758" s="264"/>
      <c r="B758" s="264"/>
      <c r="C758" s="430"/>
      <c r="D758" s="264"/>
      <c r="E758" s="264"/>
      <c r="F758" s="264"/>
      <c r="G758" s="264"/>
      <c r="H758" s="264"/>
      <c r="I758" s="264"/>
      <c r="J758" s="264"/>
      <c r="K758" s="264"/>
      <c r="L758" s="264"/>
      <c r="M758" s="264"/>
      <c r="N758" s="264"/>
      <c r="O758" s="266"/>
      <c r="P758" s="266"/>
    </row>
    <row r="759" ht="15.75" customHeight="1">
      <c r="A759" s="264"/>
      <c r="B759" s="264"/>
      <c r="C759" s="430"/>
      <c r="D759" s="264"/>
      <c r="E759" s="264"/>
      <c r="F759" s="264"/>
      <c r="G759" s="264"/>
      <c r="H759" s="264"/>
      <c r="I759" s="264"/>
      <c r="J759" s="264"/>
      <c r="K759" s="264"/>
      <c r="L759" s="264"/>
      <c r="M759" s="264"/>
      <c r="N759" s="264"/>
      <c r="O759" s="266"/>
      <c r="P759" s="266"/>
    </row>
    <row r="760" ht="15.75" customHeight="1">
      <c r="A760" s="264"/>
      <c r="B760" s="264"/>
      <c r="C760" s="430"/>
      <c r="D760" s="264"/>
      <c r="E760" s="264"/>
      <c r="F760" s="264"/>
      <c r="G760" s="264"/>
      <c r="H760" s="264"/>
      <c r="I760" s="264"/>
      <c r="J760" s="264"/>
      <c r="K760" s="264"/>
      <c r="L760" s="264"/>
      <c r="M760" s="264"/>
      <c r="N760" s="264"/>
      <c r="O760" s="266"/>
      <c r="P760" s="266"/>
    </row>
    <row r="761" ht="15.75" customHeight="1">
      <c r="A761" s="264"/>
      <c r="B761" s="264"/>
      <c r="C761" s="430"/>
      <c r="D761" s="264"/>
      <c r="E761" s="264"/>
      <c r="F761" s="264"/>
      <c r="G761" s="264"/>
      <c r="H761" s="264"/>
      <c r="I761" s="264"/>
      <c r="J761" s="264"/>
      <c r="K761" s="264"/>
      <c r="L761" s="264"/>
      <c r="M761" s="264"/>
      <c r="N761" s="264"/>
      <c r="O761" s="266"/>
      <c r="P761" s="266"/>
    </row>
    <row r="762" ht="15.75" customHeight="1">
      <c r="A762" s="264"/>
      <c r="B762" s="264"/>
      <c r="C762" s="430"/>
      <c r="D762" s="264"/>
      <c r="E762" s="264"/>
      <c r="F762" s="264"/>
      <c r="G762" s="264"/>
      <c r="H762" s="264"/>
      <c r="I762" s="264"/>
      <c r="J762" s="264"/>
      <c r="K762" s="264"/>
      <c r="L762" s="264"/>
      <c r="M762" s="264"/>
      <c r="N762" s="264"/>
      <c r="O762" s="266"/>
      <c r="P762" s="266"/>
    </row>
    <row r="763" ht="15.75" customHeight="1">
      <c r="A763" s="264"/>
      <c r="B763" s="264"/>
      <c r="C763" s="430"/>
      <c r="D763" s="264"/>
      <c r="E763" s="264"/>
      <c r="F763" s="264"/>
      <c r="G763" s="264"/>
      <c r="H763" s="264"/>
      <c r="I763" s="264"/>
      <c r="J763" s="264"/>
      <c r="K763" s="264"/>
      <c r="L763" s="264"/>
      <c r="M763" s="264"/>
      <c r="N763" s="264"/>
      <c r="O763" s="266"/>
      <c r="P763" s="266"/>
    </row>
    <row r="764" ht="15.75" customHeight="1">
      <c r="A764" s="264"/>
      <c r="B764" s="264"/>
      <c r="C764" s="430"/>
      <c r="D764" s="264"/>
      <c r="E764" s="264"/>
      <c r="F764" s="264"/>
      <c r="G764" s="264"/>
      <c r="H764" s="264"/>
      <c r="I764" s="264"/>
      <c r="J764" s="264"/>
      <c r="K764" s="264"/>
      <c r="L764" s="264"/>
      <c r="M764" s="264"/>
      <c r="N764" s="264"/>
      <c r="O764" s="266"/>
      <c r="P764" s="266"/>
    </row>
    <row r="765" ht="15.75" customHeight="1">
      <c r="A765" s="264"/>
      <c r="B765" s="264"/>
      <c r="C765" s="430"/>
      <c r="D765" s="264"/>
      <c r="E765" s="264"/>
      <c r="F765" s="264"/>
      <c r="G765" s="264"/>
      <c r="H765" s="264"/>
      <c r="I765" s="264"/>
      <c r="J765" s="264"/>
      <c r="K765" s="264"/>
      <c r="L765" s="264"/>
      <c r="M765" s="264"/>
      <c r="N765" s="264"/>
      <c r="O765" s="266"/>
      <c r="P765" s="266"/>
    </row>
    <row r="766" ht="15.75" customHeight="1">
      <c r="A766" s="264"/>
      <c r="B766" s="264"/>
      <c r="C766" s="430"/>
      <c r="D766" s="264"/>
      <c r="E766" s="264"/>
      <c r="F766" s="264"/>
      <c r="G766" s="264"/>
      <c r="H766" s="264"/>
      <c r="I766" s="264"/>
      <c r="J766" s="264"/>
      <c r="K766" s="264"/>
      <c r="L766" s="264"/>
      <c r="M766" s="264"/>
      <c r="N766" s="264"/>
      <c r="O766" s="266"/>
      <c r="P766" s="266"/>
    </row>
    <row r="767" ht="15.75" customHeight="1">
      <c r="A767" s="264"/>
      <c r="B767" s="264"/>
      <c r="C767" s="430"/>
      <c r="D767" s="264"/>
      <c r="E767" s="264"/>
      <c r="F767" s="264"/>
      <c r="G767" s="264"/>
      <c r="H767" s="264"/>
      <c r="I767" s="264"/>
      <c r="J767" s="264"/>
      <c r="K767" s="264"/>
      <c r="L767" s="264"/>
      <c r="M767" s="264"/>
      <c r="N767" s="264"/>
      <c r="O767" s="266"/>
      <c r="P767" s="266"/>
    </row>
    <row r="768" ht="15.75" customHeight="1">
      <c r="A768" s="264"/>
      <c r="B768" s="264"/>
      <c r="C768" s="430"/>
      <c r="D768" s="264"/>
      <c r="E768" s="264"/>
      <c r="F768" s="264"/>
      <c r="G768" s="264"/>
      <c r="H768" s="264"/>
      <c r="I768" s="264"/>
      <c r="J768" s="264"/>
      <c r="K768" s="264"/>
      <c r="L768" s="264"/>
      <c r="M768" s="264"/>
      <c r="N768" s="264"/>
      <c r="O768" s="266"/>
      <c r="P768" s="266"/>
    </row>
    <row r="769" ht="15.75" customHeight="1">
      <c r="A769" s="264"/>
      <c r="B769" s="264"/>
      <c r="C769" s="430"/>
      <c r="D769" s="264"/>
      <c r="E769" s="264"/>
      <c r="F769" s="264"/>
      <c r="G769" s="264"/>
      <c r="H769" s="264"/>
      <c r="I769" s="264"/>
      <c r="J769" s="264"/>
      <c r="K769" s="264"/>
      <c r="L769" s="264"/>
      <c r="M769" s="264"/>
      <c r="N769" s="264"/>
      <c r="O769" s="266"/>
      <c r="P769" s="266"/>
    </row>
    <row r="770" ht="15.75" customHeight="1">
      <c r="A770" s="264"/>
      <c r="B770" s="264"/>
      <c r="C770" s="430"/>
      <c r="D770" s="264"/>
      <c r="E770" s="264"/>
      <c r="F770" s="264"/>
      <c r="G770" s="264"/>
      <c r="H770" s="264"/>
      <c r="I770" s="264"/>
      <c r="J770" s="264"/>
      <c r="K770" s="264"/>
      <c r="L770" s="264"/>
      <c r="M770" s="264"/>
      <c r="N770" s="264"/>
      <c r="O770" s="266"/>
      <c r="P770" s="266"/>
    </row>
    <row r="771" ht="15.75" customHeight="1">
      <c r="A771" s="264"/>
      <c r="B771" s="264"/>
      <c r="C771" s="430"/>
      <c r="D771" s="264"/>
      <c r="E771" s="264"/>
      <c r="F771" s="264"/>
      <c r="G771" s="264"/>
      <c r="H771" s="264"/>
      <c r="I771" s="264"/>
      <c r="J771" s="264"/>
      <c r="K771" s="264"/>
      <c r="L771" s="264"/>
      <c r="M771" s="264"/>
      <c r="N771" s="264"/>
      <c r="O771" s="266"/>
      <c r="P771" s="266"/>
    </row>
    <row r="772" ht="15.75" customHeight="1">
      <c r="A772" s="264"/>
      <c r="B772" s="264"/>
      <c r="C772" s="430"/>
      <c r="D772" s="264"/>
      <c r="E772" s="264"/>
      <c r="F772" s="264"/>
      <c r="G772" s="264"/>
      <c r="H772" s="264"/>
      <c r="I772" s="264"/>
      <c r="J772" s="264"/>
      <c r="K772" s="264"/>
      <c r="L772" s="264"/>
      <c r="M772" s="264"/>
      <c r="N772" s="264"/>
      <c r="O772" s="266"/>
      <c r="P772" s="266"/>
    </row>
    <row r="773" ht="15.75" customHeight="1">
      <c r="A773" s="264"/>
      <c r="B773" s="264"/>
      <c r="C773" s="430"/>
      <c r="D773" s="264"/>
      <c r="E773" s="264"/>
      <c r="F773" s="264"/>
      <c r="G773" s="264"/>
      <c r="H773" s="264"/>
      <c r="I773" s="264"/>
      <c r="J773" s="264"/>
      <c r="K773" s="264"/>
      <c r="L773" s="264"/>
      <c r="M773" s="264"/>
      <c r="N773" s="264"/>
      <c r="O773" s="266"/>
      <c r="P773" s="266"/>
    </row>
    <row r="774" ht="15.75" customHeight="1">
      <c r="A774" s="264"/>
      <c r="B774" s="264"/>
      <c r="C774" s="430"/>
      <c r="D774" s="264"/>
      <c r="E774" s="264"/>
      <c r="F774" s="264"/>
      <c r="G774" s="264"/>
      <c r="H774" s="264"/>
      <c r="I774" s="264"/>
      <c r="J774" s="264"/>
      <c r="K774" s="264"/>
      <c r="L774" s="264"/>
      <c r="M774" s="264"/>
      <c r="N774" s="264"/>
      <c r="O774" s="266"/>
      <c r="P774" s="266"/>
    </row>
    <row r="775" ht="15.75" customHeight="1">
      <c r="A775" s="264"/>
      <c r="B775" s="264"/>
      <c r="C775" s="430"/>
      <c r="D775" s="264"/>
      <c r="E775" s="264"/>
      <c r="F775" s="264"/>
      <c r="G775" s="264"/>
      <c r="H775" s="264"/>
      <c r="I775" s="264"/>
      <c r="J775" s="264"/>
      <c r="K775" s="264"/>
      <c r="L775" s="264"/>
      <c r="M775" s="264"/>
      <c r="N775" s="264"/>
      <c r="O775" s="266"/>
      <c r="P775" s="266"/>
    </row>
    <row r="776" ht="15.75" customHeight="1">
      <c r="A776" s="264"/>
      <c r="B776" s="264"/>
      <c r="C776" s="430"/>
      <c r="D776" s="264"/>
      <c r="E776" s="264"/>
      <c r="F776" s="264"/>
      <c r="G776" s="264"/>
      <c r="H776" s="264"/>
      <c r="I776" s="264"/>
      <c r="J776" s="264"/>
      <c r="K776" s="264"/>
      <c r="L776" s="264"/>
      <c r="M776" s="264"/>
      <c r="N776" s="264"/>
      <c r="O776" s="266"/>
      <c r="P776" s="266"/>
    </row>
    <row r="777" ht="15.75" customHeight="1">
      <c r="A777" s="264"/>
      <c r="B777" s="264"/>
      <c r="C777" s="430"/>
      <c r="D777" s="264"/>
      <c r="E777" s="264"/>
      <c r="F777" s="264"/>
      <c r="G777" s="264"/>
      <c r="H777" s="264"/>
      <c r="I777" s="264"/>
      <c r="J777" s="264"/>
      <c r="K777" s="264"/>
      <c r="L777" s="264"/>
      <c r="M777" s="264"/>
      <c r="N777" s="264"/>
      <c r="O777" s="266"/>
      <c r="P777" s="266"/>
    </row>
    <row r="778" ht="15.75" customHeight="1">
      <c r="A778" s="264"/>
      <c r="B778" s="264"/>
      <c r="C778" s="430"/>
      <c r="D778" s="264"/>
      <c r="E778" s="264"/>
      <c r="F778" s="264"/>
      <c r="G778" s="264"/>
      <c r="H778" s="264"/>
      <c r="I778" s="264"/>
      <c r="J778" s="264"/>
      <c r="K778" s="264"/>
      <c r="L778" s="264"/>
      <c r="M778" s="264"/>
      <c r="N778" s="264"/>
      <c r="O778" s="266"/>
      <c r="P778" s="266"/>
    </row>
    <row r="779" ht="15.75" customHeight="1">
      <c r="A779" s="264"/>
      <c r="B779" s="264"/>
      <c r="C779" s="430"/>
      <c r="D779" s="264"/>
      <c r="E779" s="264"/>
      <c r="F779" s="264"/>
      <c r="G779" s="264"/>
      <c r="H779" s="264"/>
      <c r="I779" s="264"/>
      <c r="J779" s="264"/>
      <c r="K779" s="264"/>
      <c r="L779" s="264"/>
      <c r="M779" s="264"/>
      <c r="N779" s="264"/>
      <c r="O779" s="266"/>
      <c r="P779" s="266"/>
    </row>
    <row r="780" ht="15.75" customHeight="1">
      <c r="A780" s="264"/>
      <c r="B780" s="264"/>
      <c r="C780" s="430"/>
      <c r="D780" s="264"/>
      <c r="E780" s="264"/>
      <c r="F780" s="264"/>
      <c r="G780" s="264"/>
      <c r="H780" s="264"/>
      <c r="I780" s="264"/>
      <c r="J780" s="264"/>
      <c r="K780" s="264"/>
      <c r="L780" s="264"/>
      <c r="M780" s="264"/>
      <c r="N780" s="264"/>
      <c r="O780" s="266"/>
      <c r="P780" s="266"/>
    </row>
    <row r="781" ht="15.75" customHeight="1">
      <c r="A781" s="264"/>
      <c r="B781" s="264"/>
      <c r="C781" s="430"/>
      <c r="D781" s="264"/>
      <c r="E781" s="264"/>
      <c r="F781" s="264"/>
      <c r="G781" s="264"/>
      <c r="H781" s="264"/>
      <c r="I781" s="264"/>
      <c r="J781" s="264"/>
      <c r="K781" s="264"/>
      <c r="L781" s="264"/>
      <c r="M781" s="264"/>
      <c r="N781" s="264"/>
      <c r="O781" s="266"/>
      <c r="P781" s="266"/>
    </row>
    <row r="782" ht="15.75" customHeight="1">
      <c r="A782" s="264"/>
      <c r="B782" s="264"/>
      <c r="C782" s="430"/>
      <c r="D782" s="264"/>
      <c r="E782" s="264"/>
      <c r="F782" s="264"/>
      <c r="G782" s="264"/>
      <c r="H782" s="264"/>
      <c r="I782" s="264"/>
      <c r="J782" s="264"/>
      <c r="K782" s="264"/>
      <c r="L782" s="264"/>
      <c r="M782" s="264"/>
      <c r="N782" s="264"/>
      <c r="O782" s="266"/>
      <c r="P782" s="266"/>
    </row>
    <row r="783" ht="15.75" customHeight="1">
      <c r="A783" s="264"/>
      <c r="B783" s="264"/>
      <c r="C783" s="430"/>
      <c r="D783" s="264"/>
      <c r="E783" s="264"/>
      <c r="F783" s="264"/>
      <c r="G783" s="264"/>
      <c r="H783" s="264"/>
      <c r="I783" s="264"/>
      <c r="J783" s="264"/>
      <c r="K783" s="264"/>
      <c r="L783" s="264"/>
      <c r="M783" s="264"/>
      <c r="N783" s="264"/>
      <c r="O783" s="266"/>
      <c r="P783" s="266"/>
    </row>
    <row r="784" ht="15.75" customHeight="1">
      <c r="A784" s="264"/>
      <c r="B784" s="264"/>
      <c r="C784" s="430"/>
      <c r="D784" s="264"/>
      <c r="E784" s="264"/>
      <c r="F784" s="264"/>
      <c r="G784" s="264"/>
      <c r="H784" s="264"/>
      <c r="I784" s="264"/>
      <c r="J784" s="264"/>
      <c r="K784" s="264"/>
      <c r="L784" s="264"/>
      <c r="M784" s="264"/>
      <c r="N784" s="264"/>
      <c r="O784" s="266"/>
      <c r="P784" s="266"/>
    </row>
    <row r="785" ht="15.75" customHeight="1">
      <c r="A785" s="264"/>
      <c r="B785" s="264"/>
      <c r="C785" s="430"/>
      <c r="D785" s="264"/>
      <c r="E785" s="264"/>
      <c r="F785" s="264"/>
      <c r="G785" s="264"/>
      <c r="H785" s="264"/>
      <c r="I785" s="264"/>
      <c r="J785" s="264"/>
      <c r="K785" s="264"/>
      <c r="L785" s="264"/>
      <c r="M785" s="264"/>
      <c r="N785" s="264"/>
      <c r="O785" s="266"/>
      <c r="P785" s="266"/>
    </row>
    <row r="786" ht="15.75" customHeight="1">
      <c r="A786" s="264"/>
      <c r="B786" s="264"/>
      <c r="C786" s="430"/>
      <c r="D786" s="264"/>
      <c r="E786" s="264"/>
      <c r="F786" s="264"/>
      <c r="G786" s="264"/>
      <c r="H786" s="264"/>
      <c r="I786" s="264"/>
      <c r="J786" s="264"/>
      <c r="K786" s="264"/>
      <c r="L786" s="264"/>
      <c r="M786" s="264"/>
      <c r="N786" s="264"/>
      <c r="O786" s="266"/>
      <c r="P786" s="266"/>
    </row>
    <row r="787" ht="15.75" customHeight="1">
      <c r="A787" s="264"/>
      <c r="B787" s="264"/>
      <c r="C787" s="430"/>
      <c r="D787" s="264"/>
      <c r="E787" s="264"/>
      <c r="F787" s="264"/>
      <c r="G787" s="264"/>
      <c r="H787" s="264"/>
      <c r="I787" s="264"/>
      <c r="J787" s="264"/>
      <c r="K787" s="264"/>
      <c r="L787" s="264"/>
      <c r="M787" s="264"/>
      <c r="N787" s="264"/>
      <c r="O787" s="266"/>
      <c r="P787" s="266"/>
    </row>
    <row r="788" ht="15.75" customHeight="1">
      <c r="A788" s="264"/>
      <c r="B788" s="264"/>
      <c r="C788" s="430"/>
      <c r="D788" s="264"/>
      <c r="E788" s="264"/>
      <c r="F788" s="264"/>
      <c r="G788" s="264"/>
      <c r="H788" s="264"/>
      <c r="I788" s="264"/>
      <c r="J788" s="264"/>
      <c r="K788" s="264"/>
      <c r="L788" s="264"/>
      <c r="M788" s="264"/>
      <c r="N788" s="264"/>
      <c r="O788" s="266"/>
      <c r="P788" s="266"/>
    </row>
    <row r="789" ht="15.75" customHeight="1">
      <c r="A789" s="264"/>
      <c r="B789" s="264"/>
      <c r="C789" s="430"/>
      <c r="D789" s="264"/>
      <c r="E789" s="264"/>
      <c r="F789" s="264"/>
      <c r="G789" s="264"/>
      <c r="H789" s="264"/>
      <c r="I789" s="264"/>
      <c r="J789" s="264"/>
      <c r="K789" s="264"/>
      <c r="L789" s="264"/>
      <c r="M789" s="264"/>
      <c r="N789" s="264"/>
      <c r="O789" s="266"/>
      <c r="P789" s="266"/>
    </row>
    <row r="790" ht="15.75" customHeight="1">
      <c r="A790" s="264"/>
      <c r="B790" s="264"/>
      <c r="C790" s="430"/>
      <c r="D790" s="264"/>
      <c r="E790" s="264"/>
      <c r="F790" s="264"/>
      <c r="G790" s="264"/>
      <c r="H790" s="264"/>
      <c r="I790" s="264"/>
      <c r="J790" s="264"/>
      <c r="K790" s="264"/>
      <c r="L790" s="264"/>
      <c r="M790" s="264"/>
      <c r="N790" s="264"/>
      <c r="O790" s="266"/>
      <c r="P790" s="266"/>
    </row>
    <row r="791" ht="15.75" customHeight="1">
      <c r="A791" s="264"/>
      <c r="B791" s="264"/>
      <c r="C791" s="430"/>
      <c r="D791" s="264"/>
      <c r="E791" s="264"/>
      <c r="F791" s="264"/>
      <c r="G791" s="264"/>
      <c r="H791" s="264"/>
      <c r="I791" s="264"/>
      <c r="J791" s="264"/>
      <c r="K791" s="264"/>
      <c r="L791" s="264"/>
      <c r="M791" s="264"/>
      <c r="N791" s="264"/>
      <c r="O791" s="266"/>
      <c r="P791" s="266"/>
    </row>
    <row r="792" ht="15.75" customHeight="1">
      <c r="A792" s="264"/>
      <c r="B792" s="264"/>
      <c r="C792" s="430"/>
      <c r="D792" s="264"/>
      <c r="E792" s="264"/>
      <c r="F792" s="264"/>
      <c r="G792" s="264"/>
      <c r="H792" s="264"/>
      <c r="I792" s="264"/>
      <c r="J792" s="264"/>
      <c r="K792" s="264"/>
      <c r="L792" s="264"/>
      <c r="M792" s="264"/>
      <c r="N792" s="264"/>
      <c r="O792" s="266"/>
      <c r="P792" s="266"/>
    </row>
    <row r="793" ht="15.75" customHeight="1">
      <c r="A793" s="264"/>
      <c r="B793" s="264"/>
      <c r="C793" s="430"/>
      <c r="D793" s="264"/>
      <c r="E793" s="264"/>
      <c r="F793" s="264"/>
      <c r="G793" s="264"/>
      <c r="H793" s="264"/>
      <c r="I793" s="264"/>
      <c r="J793" s="264"/>
      <c r="K793" s="264"/>
      <c r="L793" s="264"/>
      <c r="M793" s="264"/>
      <c r="N793" s="264"/>
      <c r="O793" s="266"/>
      <c r="P793" s="266"/>
    </row>
    <row r="794" ht="15.75" customHeight="1">
      <c r="A794" s="264"/>
      <c r="B794" s="264"/>
      <c r="C794" s="430"/>
      <c r="D794" s="264"/>
      <c r="E794" s="264"/>
      <c r="F794" s="264"/>
      <c r="G794" s="264"/>
      <c r="H794" s="264"/>
      <c r="I794" s="264"/>
      <c r="J794" s="264"/>
      <c r="K794" s="264"/>
      <c r="L794" s="264"/>
      <c r="M794" s="264"/>
      <c r="N794" s="264"/>
      <c r="O794" s="266"/>
      <c r="P794" s="266"/>
    </row>
    <row r="795" ht="15.75" customHeight="1">
      <c r="A795" s="264"/>
      <c r="B795" s="264"/>
      <c r="C795" s="430"/>
      <c r="D795" s="264"/>
      <c r="E795" s="264"/>
      <c r="F795" s="264"/>
      <c r="G795" s="264"/>
      <c r="H795" s="264"/>
      <c r="I795" s="264"/>
      <c r="J795" s="264"/>
      <c r="K795" s="264"/>
      <c r="L795" s="264"/>
      <c r="M795" s="264"/>
      <c r="N795" s="264"/>
      <c r="O795" s="266"/>
      <c r="P795" s="266"/>
    </row>
    <row r="796" ht="15.75" customHeight="1">
      <c r="A796" s="264"/>
      <c r="B796" s="264"/>
      <c r="C796" s="430"/>
      <c r="D796" s="264"/>
      <c r="E796" s="264"/>
      <c r="F796" s="264"/>
      <c r="G796" s="264"/>
      <c r="H796" s="264"/>
      <c r="I796" s="264"/>
      <c r="J796" s="264"/>
      <c r="K796" s="264"/>
      <c r="L796" s="264"/>
      <c r="M796" s="264"/>
      <c r="N796" s="264"/>
      <c r="O796" s="266"/>
      <c r="P796" s="266"/>
    </row>
    <row r="797" ht="15.75" customHeight="1">
      <c r="A797" s="264"/>
      <c r="B797" s="264"/>
      <c r="C797" s="430"/>
      <c r="D797" s="264"/>
      <c r="E797" s="264"/>
      <c r="F797" s="264"/>
      <c r="G797" s="264"/>
      <c r="H797" s="264"/>
      <c r="I797" s="264"/>
      <c r="J797" s="264"/>
      <c r="K797" s="264"/>
      <c r="L797" s="264"/>
      <c r="M797" s="264"/>
      <c r="N797" s="264"/>
      <c r="O797" s="266"/>
      <c r="P797" s="266"/>
    </row>
    <row r="798" ht="15.75" customHeight="1">
      <c r="A798" s="264"/>
      <c r="B798" s="264"/>
      <c r="C798" s="430"/>
      <c r="D798" s="264"/>
      <c r="E798" s="264"/>
      <c r="F798" s="264"/>
      <c r="G798" s="264"/>
      <c r="H798" s="264"/>
      <c r="I798" s="264"/>
      <c r="J798" s="264"/>
      <c r="K798" s="264"/>
      <c r="L798" s="264"/>
      <c r="M798" s="264"/>
      <c r="N798" s="264"/>
      <c r="O798" s="266"/>
      <c r="P798" s="266"/>
    </row>
    <row r="799" ht="15.75" customHeight="1">
      <c r="A799" s="264"/>
      <c r="B799" s="264"/>
      <c r="C799" s="430"/>
      <c r="D799" s="264"/>
      <c r="E799" s="264"/>
      <c r="F799" s="264"/>
      <c r="G799" s="264"/>
      <c r="H799" s="264"/>
      <c r="I799" s="264"/>
      <c r="J799" s="264"/>
      <c r="K799" s="264"/>
      <c r="L799" s="264"/>
      <c r="M799" s="264"/>
      <c r="N799" s="264"/>
      <c r="O799" s="266"/>
      <c r="P799" s="266"/>
    </row>
    <row r="800" ht="15.75" customHeight="1">
      <c r="A800" s="264"/>
      <c r="B800" s="264"/>
      <c r="C800" s="430"/>
      <c r="D800" s="264"/>
      <c r="E800" s="264"/>
      <c r="F800" s="264"/>
      <c r="G800" s="264"/>
      <c r="H800" s="264"/>
      <c r="I800" s="264"/>
      <c r="J800" s="264"/>
      <c r="K800" s="264"/>
      <c r="L800" s="264"/>
      <c r="M800" s="264"/>
      <c r="N800" s="264"/>
      <c r="O800" s="266"/>
      <c r="P800" s="266"/>
    </row>
    <row r="801" ht="15.75" customHeight="1">
      <c r="A801" s="264"/>
      <c r="B801" s="264"/>
      <c r="C801" s="430"/>
      <c r="D801" s="264"/>
      <c r="E801" s="264"/>
      <c r="F801" s="264"/>
      <c r="G801" s="264"/>
      <c r="H801" s="264"/>
      <c r="I801" s="264"/>
      <c r="J801" s="264"/>
      <c r="K801" s="264"/>
      <c r="L801" s="264"/>
      <c r="M801" s="264"/>
      <c r="N801" s="264"/>
      <c r="O801" s="266"/>
      <c r="P801" s="266"/>
    </row>
    <row r="802" ht="15.75" customHeight="1">
      <c r="A802" s="264"/>
      <c r="B802" s="264"/>
      <c r="C802" s="430"/>
      <c r="D802" s="264"/>
      <c r="E802" s="264"/>
      <c r="F802" s="264"/>
      <c r="G802" s="264"/>
      <c r="H802" s="264"/>
      <c r="I802" s="264"/>
      <c r="J802" s="264"/>
      <c r="K802" s="264"/>
      <c r="L802" s="264"/>
      <c r="M802" s="264"/>
      <c r="N802" s="264"/>
      <c r="O802" s="266"/>
      <c r="P802" s="266"/>
    </row>
    <row r="803" ht="15.75" customHeight="1">
      <c r="A803" s="264"/>
      <c r="B803" s="264"/>
      <c r="C803" s="430"/>
      <c r="D803" s="264"/>
      <c r="E803" s="264"/>
      <c r="F803" s="264"/>
      <c r="G803" s="264"/>
      <c r="H803" s="264"/>
      <c r="I803" s="264"/>
      <c r="J803" s="264"/>
      <c r="K803" s="264"/>
      <c r="L803" s="264"/>
      <c r="M803" s="264"/>
      <c r="N803" s="264"/>
      <c r="O803" s="266"/>
      <c r="P803" s="266"/>
    </row>
    <row r="804" ht="15.75" customHeight="1">
      <c r="A804" s="264"/>
      <c r="B804" s="264"/>
      <c r="C804" s="430"/>
      <c r="D804" s="264"/>
      <c r="E804" s="264"/>
      <c r="F804" s="264"/>
      <c r="G804" s="264"/>
      <c r="H804" s="264"/>
      <c r="I804" s="264"/>
      <c r="J804" s="264"/>
      <c r="K804" s="264"/>
      <c r="L804" s="264"/>
      <c r="M804" s="264"/>
      <c r="N804" s="264"/>
      <c r="O804" s="266"/>
      <c r="P804" s="266"/>
    </row>
    <row r="805" ht="15.75" customHeight="1">
      <c r="A805" s="264"/>
      <c r="B805" s="264"/>
      <c r="C805" s="430"/>
      <c r="D805" s="264"/>
      <c r="E805" s="264"/>
      <c r="F805" s="264"/>
      <c r="G805" s="264"/>
      <c r="H805" s="264"/>
      <c r="I805" s="264"/>
      <c r="J805" s="264"/>
      <c r="K805" s="264"/>
      <c r="L805" s="264"/>
      <c r="M805" s="264"/>
      <c r="N805" s="264"/>
      <c r="O805" s="266"/>
      <c r="P805" s="266"/>
    </row>
    <row r="806" ht="15.75" customHeight="1">
      <c r="A806" s="264"/>
      <c r="B806" s="264"/>
      <c r="C806" s="430"/>
      <c r="D806" s="264"/>
      <c r="E806" s="264"/>
      <c r="F806" s="264"/>
      <c r="G806" s="264"/>
      <c r="H806" s="264"/>
      <c r="I806" s="264"/>
      <c r="J806" s="264"/>
      <c r="K806" s="264"/>
      <c r="L806" s="264"/>
      <c r="M806" s="264"/>
      <c r="N806" s="264"/>
      <c r="O806" s="266"/>
      <c r="P806" s="266"/>
    </row>
    <row r="807" ht="15.75" customHeight="1">
      <c r="A807" s="264"/>
      <c r="B807" s="264"/>
      <c r="C807" s="430"/>
      <c r="D807" s="264"/>
      <c r="E807" s="264"/>
      <c r="F807" s="264"/>
      <c r="G807" s="264"/>
      <c r="H807" s="264"/>
      <c r="I807" s="264"/>
      <c r="J807" s="264"/>
      <c r="K807" s="264"/>
      <c r="L807" s="264"/>
      <c r="M807" s="264"/>
      <c r="N807" s="264"/>
      <c r="O807" s="266"/>
      <c r="P807" s="266"/>
    </row>
    <row r="808" ht="15.75" customHeight="1">
      <c r="A808" s="264"/>
      <c r="B808" s="264"/>
      <c r="C808" s="430"/>
      <c r="D808" s="264"/>
      <c r="E808" s="264"/>
      <c r="F808" s="264"/>
      <c r="G808" s="264"/>
      <c r="H808" s="264"/>
      <c r="I808" s="264"/>
      <c r="J808" s="264"/>
      <c r="K808" s="264"/>
      <c r="L808" s="264"/>
      <c r="M808" s="264"/>
      <c r="N808" s="264"/>
      <c r="O808" s="266"/>
      <c r="P808" s="266"/>
    </row>
    <row r="809" ht="15.75" customHeight="1">
      <c r="A809" s="264"/>
      <c r="B809" s="264"/>
      <c r="C809" s="430"/>
      <c r="D809" s="264"/>
      <c r="E809" s="264"/>
      <c r="F809" s="264"/>
      <c r="G809" s="264"/>
      <c r="H809" s="264"/>
      <c r="I809" s="264"/>
      <c r="J809" s="264"/>
      <c r="K809" s="264"/>
      <c r="L809" s="264"/>
      <c r="M809" s="264"/>
      <c r="N809" s="264"/>
      <c r="O809" s="266"/>
      <c r="P809" s="266"/>
    </row>
    <row r="810" ht="15.75" customHeight="1">
      <c r="A810" s="264"/>
      <c r="B810" s="264"/>
      <c r="C810" s="430"/>
      <c r="D810" s="264"/>
      <c r="E810" s="264"/>
      <c r="F810" s="264"/>
      <c r="G810" s="264"/>
      <c r="H810" s="264"/>
      <c r="I810" s="264"/>
      <c r="J810" s="264"/>
      <c r="K810" s="264"/>
      <c r="L810" s="264"/>
      <c r="M810" s="264"/>
      <c r="N810" s="264"/>
      <c r="O810" s="266"/>
      <c r="P810" s="266"/>
    </row>
    <row r="811" ht="15.75" customHeight="1">
      <c r="A811" s="264"/>
      <c r="B811" s="264"/>
      <c r="C811" s="430"/>
      <c r="D811" s="264"/>
      <c r="E811" s="264"/>
      <c r="F811" s="264"/>
      <c r="G811" s="264"/>
      <c r="H811" s="264"/>
      <c r="I811" s="264"/>
      <c r="J811" s="264"/>
      <c r="K811" s="264"/>
      <c r="L811" s="264"/>
      <c r="M811" s="264"/>
      <c r="N811" s="264"/>
      <c r="O811" s="266"/>
      <c r="P811" s="266"/>
    </row>
    <row r="812" ht="15.75" customHeight="1">
      <c r="A812" s="264"/>
      <c r="B812" s="264"/>
      <c r="C812" s="430"/>
      <c r="D812" s="264"/>
      <c r="E812" s="264"/>
      <c r="F812" s="264"/>
      <c r="G812" s="264"/>
      <c r="H812" s="264"/>
      <c r="I812" s="264"/>
      <c r="J812" s="264"/>
      <c r="K812" s="264"/>
      <c r="L812" s="264"/>
      <c r="M812" s="264"/>
      <c r="N812" s="264"/>
      <c r="O812" s="266"/>
      <c r="P812" s="266"/>
    </row>
    <row r="813" ht="15.75" customHeight="1">
      <c r="A813" s="264"/>
      <c r="B813" s="264"/>
      <c r="C813" s="430"/>
      <c r="D813" s="264"/>
      <c r="E813" s="264"/>
      <c r="F813" s="264"/>
      <c r="G813" s="264"/>
      <c r="H813" s="264"/>
      <c r="I813" s="264"/>
      <c r="J813" s="264"/>
      <c r="K813" s="264"/>
      <c r="L813" s="264"/>
      <c r="M813" s="264"/>
      <c r="N813" s="264"/>
      <c r="O813" s="266"/>
      <c r="P813" s="266"/>
    </row>
    <row r="814" ht="15.75" customHeight="1">
      <c r="A814" s="264"/>
      <c r="B814" s="264"/>
      <c r="C814" s="430"/>
      <c r="D814" s="264"/>
      <c r="E814" s="264"/>
      <c r="F814" s="264"/>
      <c r="G814" s="264"/>
      <c r="H814" s="264"/>
      <c r="I814" s="264"/>
      <c r="J814" s="264"/>
      <c r="K814" s="264"/>
      <c r="L814" s="264"/>
      <c r="M814" s="264"/>
      <c r="N814" s="264"/>
      <c r="O814" s="266"/>
      <c r="P814" s="266"/>
    </row>
    <row r="815" ht="15.75" customHeight="1">
      <c r="A815" s="264"/>
      <c r="B815" s="264"/>
      <c r="C815" s="430"/>
      <c r="D815" s="264"/>
      <c r="E815" s="264"/>
      <c r="F815" s="264"/>
      <c r="G815" s="264"/>
      <c r="H815" s="264"/>
      <c r="I815" s="264"/>
      <c r="J815" s="264"/>
      <c r="K815" s="264"/>
      <c r="L815" s="264"/>
      <c r="M815" s="264"/>
      <c r="N815" s="264"/>
      <c r="O815" s="266"/>
      <c r="P815" s="266"/>
    </row>
    <row r="816" ht="15.75" customHeight="1">
      <c r="A816" s="264"/>
      <c r="B816" s="264"/>
      <c r="C816" s="430"/>
      <c r="D816" s="264"/>
      <c r="E816" s="264"/>
      <c r="F816" s="264"/>
      <c r="G816" s="264"/>
      <c r="H816" s="264"/>
      <c r="I816" s="264"/>
      <c r="J816" s="264"/>
      <c r="K816" s="264"/>
      <c r="L816" s="264"/>
      <c r="M816" s="264"/>
      <c r="N816" s="264"/>
      <c r="O816" s="266"/>
      <c r="P816" s="266"/>
    </row>
    <row r="817" ht="15.75" customHeight="1">
      <c r="A817" s="264"/>
      <c r="B817" s="264"/>
      <c r="C817" s="430"/>
      <c r="D817" s="264"/>
      <c r="E817" s="264"/>
      <c r="F817" s="264"/>
      <c r="G817" s="264"/>
      <c r="H817" s="264"/>
      <c r="I817" s="264"/>
      <c r="J817" s="264"/>
      <c r="K817" s="264"/>
      <c r="L817" s="264"/>
      <c r="M817" s="264"/>
      <c r="N817" s="264"/>
      <c r="O817" s="266"/>
      <c r="P817" s="266"/>
    </row>
    <row r="818" ht="15.75" customHeight="1">
      <c r="A818" s="264"/>
      <c r="B818" s="264"/>
      <c r="C818" s="430"/>
      <c r="D818" s="264"/>
      <c r="E818" s="264"/>
      <c r="F818" s="264"/>
      <c r="G818" s="264"/>
      <c r="H818" s="264"/>
      <c r="I818" s="264"/>
      <c r="J818" s="264"/>
      <c r="K818" s="264"/>
      <c r="L818" s="264"/>
      <c r="M818" s="264"/>
      <c r="N818" s="264"/>
      <c r="O818" s="266"/>
      <c r="P818" s="266"/>
    </row>
    <row r="819" ht="15.75" customHeight="1">
      <c r="A819" s="264"/>
      <c r="B819" s="264"/>
      <c r="C819" s="430"/>
      <c r="D819" s="264"/>
      <c r="E819" s="264"/>
      <c r="F819" s="264"/>
      <c r="G819" s="264"/>
      <c r="H819" s="264"/>
      <c r="I819" s="264"/>
      <c r="J819" s="264"/>
      <c r="K819" s="264"/>
      <c r="L819" s="264"/>
      <c r="M819" s="264"/>
      <c r="N819" s="264"/>
      <c r="O819" s="266"/>
      <c r="P819" s="266"/>
    </row>
    <row r="820" ht="15.75" customHeight="1">
      <c r="A820" s="264"/>
      <c r="B820" s="264"/>
      <c r="C820" s="430"/>
      <c r="D820" s="264"/>
      <c r="E820" s="264"/>
      <c r="F820" s="264"/>
      <c r="G820" s="264"/>
      <c r="H820" s="264"/>
      <c r="I820" s="264"/>
      <c r="J820" s="264"/>
      <c r="K820" s="264"/>
      <c r="L820" s="264"/>
      <c r="M820" s="264"/>
      <c r="N820" s="264"/>
      <c r="O820" s="266"/>
      <c r="P820" s="266"/>
    </row>
    <row r="821" ht="15.75" customHeight="1">
      <c r="A821" s="264"/>
      <c r="B821" s="264"/>
      <c r="C821" s="430"/>
      <c r="D821" s="264"/>
      <c r="E821" s="264"/>
      <c r="F821" s="264"/>
      <c r="G821" s="264"/>
      <c r="H821" s="264"/>
      <c r="I821" s="264"/>
      <c r="J821" s="264"/>
      <c r="K821" s="264"/>
      <c r="L821" s="264"/>
      <c r="M821" s="264"/>
      <c r="N821" s="264"/>
      <c r="O821" s="266"/>
      <c r="P821" s="266"/>
    </row>
    <row r="822" ht="15.75" customHeight="1">
      <c r="A822" s="264"/>
      <c r="B822" s="264"/>
      <c r="C822" s="430"/>
      <c r="D822" s="264"/>
      <c r="E822" s="264"/>
      <c r="F822" s="264"/>
      <c r="G822" s="264"/>
      <c r="H822" s="264"/>
      <c r="I822" s="264"/>
      <c r="J822" s="264"/>
      <c r="K822" s="264"/>
      <c r="L822" s="264"/>
      <c r="M822" s="264"/>
      <c r="N822" s="264"/>
      <c r="O822" s="266"/>
      <c r="P822" s="266"/>
    </row>
    <row r="823" ht="15.75" customHeight="1">
      <c r="A823" s="264"/>
      <c r="B823" s="264"/>
      <c r="C823" s="430"/>
      <c r="D823" s="264"/>
      <c r="E823" s="264"/>
      <c r="F823" s="264"/>
      <c r="G823" s="264"/>
      <c r="H823" s="264"/>
      <c r="I823" s="264"/>
      <c r="J823" s="264"/>
      <c r="K823" s="264"/>
      <c r="L823" s="264"/>
      <c r="M823" s="264"/>
      <c r="N823" s="264"/>
      <c r="O823" s="266"/>
      <c r="P823" s="266"/>
    </row>
    <row r="824" ht="15.75" customHeight="1">
      <c r="A824" s="264"/>
      <c r="B824" s="264"/>
      <c r="C824" s="430"/>
      <c r="D824" s="264"/>
      <c r="E824" s="264"/>
      <c r="F824" s="264"/>
      <c r="G824" s="264"/>
      <c r="H824" s="264"/>
      <c r="I824" s="264"/>
      <c r="J824" s="264"/>
      <c r="K824" s="264"/>
      <c r="L824" s="264"/>
      <c r="M824" s="264"/>
      <c r="N824" s="264"/>
      <c r="O824" s="266"/>
      <c r="P824" s="266"/>
    </row>
    <row r="825" ht="15.75" customHeight="1">
      <c r="A825" s="264"/>
      <c r="B825" s="264"/>
      <c r="C825" s="430"/>
      <c r="D825" s="264"/>
      <c r="E825" s="264"/>
      <c r="F825" s="264"/>
      <c r="G825" s="264"/>
      <c r="H825" s="264"/>
      <c r="I825" s="264"/>
      <c r="J825" s="264"/>
      <c r="K825" s="264"/>
      <c r="L825" s="264"/>
      <c r="M825" s="264"/>
      <c r="N825" s="264"/>
      <c r="O825" s="266"/>
      <c r="P825" s="266"/>
    </row>
    <row r="826" ht="15.75" customHeight="1">
      <c r="A826" s="264"/>
      <c r="B826" s="264"/>
      <c r="C826" s="430"/>
      <c r="D826" s="264"/>
      <c r="E826" s="264"/>
      <c r="F826" s="264"/>
      <c r="G826" s="264"/>
      <c r="H826" s="264"/>
      <c r="I826" s="264"/>
      <c r="J826" s="264"/>
      <c r="K826" s="264"/>
      <c r="L826" s="264"/>
      <c r="M826" s="264"/>
      <c r="N826" s="264"/>
      <c r="O826" s="266"/>
      <c r="P826" s="266"/>
    </row>
    <row r="827" ht="15.75" customHeight="1">
      <c r="A827" s="264"/>
      <c r="B827" s="264"/>
      <c r="C827" s="430"/>
      <c r="D827" s="264"/>
      <c r="E827" s="264"/>
      <c r="F827" s="264"/>
      <c r="G827" s="264"/>
      <c r="H827" s="264"/>
      <c r="I827" s="264"/>
      <c r="J827" s="264"/>
      <c r="K827" s="264"/>
      <c r="L827" s="264"/>
      <c r="M827" s="264"/>
      <c r="N827" s="264"/>
      <c r="O827" s="266"/>
      <c r="P827" s="266"/>
    </row>
    <row r="828" ht="15.75" customHeight="1">
      <c r="A828" s="264"/>
      <c r="B828" s="264"/>
      <c r="C828" s="430"/>
      <c r="D828" s="264"/>
      <c r="E828" s="264"/>
      <c r="F828" s="264"/>
      <c r="G828" s="264"/>
      <c r="H828" s="264"/>
      <c r="I828" s="264"/>
      <c r="J828" s="264"/>
      <c r="K828" s="264"/>
      <c r="L828" s="264"/>
      <c r="M828" s="264"/>
      <c r="N828" s="264"/>
      <c r="O828" s="266"/>
      <c r="P828" s="266"/>
    </row>
    <row r="829" ht="15.75" customHeight="1">
      <c r="A829" s="264"/>
      <c r="B829" s="264"/>
      <c r="C829" s="430"/>
      <c r="D829" s="264"/>
      <c r="E829" s="264"/>
      <c r="F829" s="264"/>
      <c r="G829" s="264"/>
      <c r="H829" s="264"/>
      <c r="I829" s="264"/>
      <c r="J829" s="264"/>
      <c r="K829" s="264"/>
      <c r="L829" s="264"/>
      <c r="M829" s="264"/>
      <c r="N829" s="264"/>
      <c r="O829" s="266"/>
      <c r="P829" s="266"/>
    </row>
    <row r="830" ht="15.75" customHeight="1">
      <c r="A830" s="264"/>
      <c r="B830" s="264"/>
      <c r="C830" s="430"/>
      <c r="D830" s="264"/>
      <c r="E830" s="264"/>
      <c r="F830" s="264"/>
      <c r="G830" s="264"/>
      <c r="H830" s="264"/>
      <c r="I830" s="264"/>
      <c r="J830" s="264"/>
      <c r="K830" s="264"/>
      <c r="L830" s="264"/>
      <c r="M830" s="264"/>
      <c r="N830" s="264"/>
      <c r="O830" s="266"/>
      <c r="P830" s="266"/>
    </row>
    <row r="831" ht="15.75" customHeight="1">
      <c r="A831" s="264"/>
      <c r="B831" s="264"/>
      <c r="C831" s="430"/>
      <c r="D831" s="264"/>
      <c r="E831" s="264"/>
      <c r="F831" s="264"/>
      <c r="G831" s="264"/>
      <c r="H831" s="264"/>
      <c r="I831" s="264"/>
      <c r="J831" s="264"/>
      <c r="K831" s="264"/>
      <c r="L831" s="264"/>
      <c r="M831" s="264"/>
      <c r="N831" s="264"/>
      <c r="O831" s="266"/>
      <c r="P831" s="266"/>
    </row>
    <row r="832" ht="15.75" customHeight="1">
      <c r="A832" s="264"/>
      <c r="B832" s="264"/>
      <c r="C832" s="430"/>
      <c r="D832" s="264"/>
      <c r="E832" s="264"/>
      <c r="F832" s="264"/>
      <c r="G832" s="264"/>
      <c r="H832" s="264"/>
      <c r="I832" s="264"/>
      <c r="J832" s="264"/>
      <c r="K832" s="264"/>
      <c r="L832" s="264"/>
      <c r="M832" s="264"/>
      <c r="N832" s="264"/>
      <c r="O832" s="266"/>
      <c r="P832" s="266"/>
    </row>
    <row r="833" ht="15.75" customHeight="1">
      <c r="A833" s="264"/>
      <c r="B833" s="264"/>
      <c r="C833" s="430"/>
      <c r="D833" s="264"/>
      <c r="E833" s="264"/>
      <c r="F833" s="264"/>
      <c r="G833" s="264"/>
      <c r="H833" s="264"/>
      <c r="I833" s="264"/>
      <c r="J833" s="264"/>
      <c r="K833" s="264"/>
      <c r="L833" s="264"/>
      <c r="M833" s="264"/>
      <c r="N833" s="264"/>
      <c r="O833" s="266"/>
      <c r="P833" s="266"/>
    </row>
    <row r="834" ht="15.75" customHeight="1">
      <c r="A834" s="264"/>
      <c r="B834" s="264"/>
      <c r="C834" s="430"/>
      <c r="D834" s="264"/>
      <c r="E834" s="264"/>
      <c r="F834" s="264"/>
      <c r="G834" s="264"/>
      <c r="H834" s="264"/>
      <c r="I834" s="264"/>
      <c r="J834" s="264"/>
      <c r="K834" s="264"/>
      <c r="L834" s="264"/>
      <c r="M834" s="264"/>
      <c r="N834" s="264"/>
      <c r="O834" s="266"/>
      <c r="P834" s="266"/>
    </row>
    <row r="835" ht="15.75" customHeight="1">
      <c r="A835" s="264"/>
      <c r="B835" s="264"/>
      <c r="C835" s="430"/>
      <c r="D835" s="264"/>
      <c r="E835" s="264"/>
      <c r="F835" s="264"/>
      <c r="G835" s="264"/>
      <c r="H835" s="264"/>
      <c r="I835" s="264"/>
      <c r="J835" s="264"/>
      <c r="K835" s="264"/>
      <c r="L835" s="264"/>
      <c r="M835" s="264"/>
      <c r="N835" s="264"/>
      <c r="O835" s="266"/>
      <c r="P835" s="266"/>
    </row>
    <row r="836" ht="15.75" customHeight="1">
      <c r="A836" s="264"/>
      <c r="B836" s="264"/>
      <c r="C836" s="430"/>
      <c r="D836" s="264"/>
      <c r="E836" s="264"/>
      <c r="F836" s="264"/>
      <c r="G836" s="264"/>
      <c r="H836" s="264"/>
      <c r="I836" s="264"/>
      <c r="J836" s="264"/>
      <c r="K836" s="264"/>
      <c r="L836" s="264"/>
      <c r="M836" s="264"/>
      <c r="N836" s="264"/>
      <c r="O836" s="266"/>
      <c r="P836" s="266"/>
    </row>
    <row r="837" ht="15.75" customHeight="1">
      <c r="A837" s="264"/>
      <c r="B837" s="264"/>
      <c r="C837" s="430"/>
      <c r="D837" s="264"/>
      <c r="E837" s="264"/>
      <c r="F837" s="264"/>
      <c r="G837" s="264"/>
      <c r="H837" s="264"/>
      <c r="I837" s="264"/>
      <c r="J837" s="264"/>
      <c r="K837" s="264"/>
      <c r="L837" s="264"/>
      <c r="M837" s="264"/>
      <c r="N837" s="264"/>
      <c r="O837" s="266"/>
      <c r="P837" s="266"/>
    </row>
    <row r="838" ht="15.75" customHeight="1">
      <c r="A838" s="264"/>
      <c r="B838" s="264"/>
      <c r="C838" s="430"/>
      <c r="D838" s="264"/>
      <c r="E838" s="264"/>
      <c r="F838" s="264"/>
      <c r="G838" s="264"/>
      <c r="H838" s="264"/>
      <c r="I838" s="264"/>
      <c r="J838" s="264"/>
      <c r="K838" s="264"/>
      <c r="L838" s="264"/>
      <c r="M838" s="264"/>
      <c r="N838" s="264"/>
      <c r="O838" s="266"/>
      <c r="P838" s="266"/>
    </row>
    <row r="839" ht="15.75" customHeight="1">
      <c r="A839" s="264"/>
      <c r="B839" s="264"/>
      <c r="C839" s="430"/>
      <c r="D839" s="264"/>
      <c r="E839" s="264"/>
      <c r="F839" s="264"/>
      <c r="G839" s="264"/>
      <c r="H839" s="264"/>
      <c r="I839" s="264"/>
      <c r="J839" s="264"/>
      <c r="K839" s="264"/>
      <c r="L839" s="264"/>
      <c r="M839" s="264"/>
      <c r="N839" s="264"/>
      <c r="O839" s="266"/>
      <c r="P839" s="266"/>
    </row>
    <row r="840" ht="15.75" customHeight="1">
      <c r="A840" s="264"/>
      <c r="B840" s="264"/>
      <c r="C840" s="430"/>
      <c r="D840" s="264"/>
      <c r="E840" s="264"/>
      <c r="F840" s="264"/>
      <c r="G840" s="264"/>
      <c r="H840" s="264"/>
      <c r="I840" s="264"/>
      <c r="J840" s="264"/>
      <c r="K840" s="264"/>
      <c r="L840" s="264"/>
      <c r="M840" s="264"/>
      <c r="N840" s="264"/>
      <c r="O840" s="266"/>
      <c r="P840" s="266"/>
    </row>
    <row r="841" ht="15.75" customHeight="1">
      <c r="A841" s="264"/>
      <c r="B841" s="264"/>
      <c r="C841" s="430"/>
      <c r="D841" s="264"/>
      <c r="E841" s="264"/>
      <c r="F841" s="264"/>
      <c r="G841" s="264"/>
      <c r="H841" s="264"/>
      <c r="I841" s="264"/>
      <c r="J841" s="264"/>
      <c r="K841" s="264"/>
      <c r="L841" s="264"/>
      <c r="M841" s="264"/>
      <c r="N841" s="264"/>
      <c r="O841" s="266"/>
      <c r="P841" s="266"/>
    </row>
    <row r="842" ht="15.75" customHeight="1">
      <c r="A842" s="264"/>
      <c r="B842" s="264"/>
      <c r="C842" s="430"/>
      <c r="D842" s="264"/>
      <c r="E842" s="264"/>
      <c r="F842" s="264"/>
      <c r="G842" s="264"/>
      <c r="H842" s="264"/>
      <c r="I842" s="264"/>
      <c r="J842" s="264"/>
      <c r="K842" s="264"/>
      <c r="L842" s="264"/>
      <c r="M842" s="264"/>
      <c r="N842" s="264"/>
      <c r="O842" s="266"/>
      <c r="P842" s="266"/>
    </row>
    <row r="843" ht="15.75" customHeight="1">
      <c r="A843" s="264"/>
      <c r="B843" s="264"/>
      <c r="C843" s="430"/>
      <c r="D843" s="264"/>
      <c r="E843" s="264"/>
      <c r="F843" s="264"/>
      <c r="G843" s="264"/>
      <c r="H843" s="264"/>
      <c r="I843" s="264"/>
      <c r="J843" s="264"/>
      <c r="K843" s="264"/>
      <c r="L843" s="264"/>
      <c r="M843" s="264"/>
      <c r="N843" s="264"/>
      <c r="O843" s="266"/>
      <c r="P843" s="266"/>
    </row>
    <row r="844" ht="15.75" customHeight="1">
      <c r="A844" s="264"/>
      <c r="B844" s="264"/>
      <c r="C844" s="430"/>
      <c r="D844" s="264"/>
      <c r="E844" s="264"/>
      <c r="F844" s="264"/>
      <c r="G844" s="264"/>
      <c r="H844" s="264"/>
      <c r="I844" s="264"/>
      <c r="J844" s="264"/>
      <c r="K844" s="264"/>
      <c r="L844" s="264"/>
      <c r="M844" s="264"/>
      <c r="N844" s="264"/>
      <c r="O844" s="266"/>
      <c r="P844" s="266"/>
    </row>
    <row r="845" ht="15.75" customHeight="1">
      <c r="A845" s="264"/>
      <c r="B845" s="264"/>
      <c r="C845" s="430"/>
      <c r="D845" s="264"/>
      <c r="E845" s="264"/>
      <c r="F845" s="264"/>
      <c r="G845" s="264"/>
      <c r="H845" s="264"/>
      <c r="I845" s="264"/>
      <c r="J845" s="264"/>
      <c r="K845" s="264"/>
      <c r="L845" s="264"/>
      <c r="M845" s="264"/>
      <c r="N845" s="264"/>
      <c r="O845" s="266"/>
      <c r="P845" s="266"/>
    </row>
    <row r="846" ht="15.75" customHeight="1">
      <c r="A846" s="264"/>
      <c r="B846" s="264"/>
      <c r="C846" s="430"/>
      <c r="D846" s="264"/>
      <c r="E846" s="264"/>
      <c r="F846" s="264"/>
      <c r="G846" s="264"/>
      <c r="H846" s="264"/>
      <c r="I846" s="264"/>
      <c r="J846" s="264"/>
      <c r="K846" s="264"/>
      <c r="L846" s="264"/>
      <c r="M846" s="264"/>
      <c r="N846" s="264"/>
      <c r="O846" s="266"/>
      <c r="P846" s="266"/>
    </row>
    <row r="847" ht="15.75" customHeight="1">
      <c r="A847" s="264"/>
      <c r="B847" s="264"/>
      <c r="C847" s="430"/>
      <c r="D847" s="264"/>
      <c r="E847" s="264"/>
      <c r="F847" s="264"/>
      <c r="G847" s="264"/>
      <c r="H847" s="264"/>
      <c r="I847" s="264"/>
      <c r="J847" s="264"/>
      <c r="K847" s="264"/>
      <c r="L847" s="264"/>
      <c r="M847" s="264"/>
      <c r="N847" s="264"/>
      <c r="O847" s="266"/>
      <c r="P847" s="266"/>
    </row>
    <row r="848" ht="15.75" customHeight="1">
      <c r="A848" s="264"/>
      <c r="B848" s="264"/>
      <c r="C848" s="430"/>
      <c r="D848" s="264"/>
      <c r="E848" s="264"/>
      <c r="F848" s="264"/>
      <c r="G848" s="264"/>
      <c r="H848" s="264"/>
      <c r="I848" s="264"/>
      <c r="J848" s="264"/>
      <c r="K848" s="264"/>
      <c r="L848" s="264"/>
      <c r="M848" s="264"/>
      <c r="N848" s="264"/>
      <c r="O848" s="266"/>
      <c r="P848" s="266"/>
    </row>
    <row r="849" ht="15.75" customHeight="1">
      <c r="A849" s="264"/>
      <c r="B849" s="264"/>
      <c r="C849" s="430"/>
      <c r="D849" s="264"/>
      <c r="E849" s="264"/>
      <c r="F849" s="264"/>
      <c r="G849" s="264"/>
      <c r="H849" s="264"/>
      <c r="I849" s="264"/>
      <c r="J849" s="264"/>
      <c r="K849" s="264"/>
      <c r="L849" s="264"/>
      <c r="M849" s="264"/>
      <c r="N849" s="264"/>
      <c r="O849" s="266"/>
      <c r="P849" s="266"/>
    </row>
    <row r="850" ht="15.75" customHeight="1">
      <c r="A850" s="264"/>
      <c r="B850" s="264"/>
      <c r="C850" s="430"/>
      <c r="D850" s="264"/>
      <c r="E850" s="264"/>
      <c r="F850" s="264"/>
      <c r="G850" s="264"/>
      <c r="H850" s="264"/>
      <c r="I850" s="264"/>
      <c r="J850" s="264"/>
      <c r="K850" s="264"/>
      <c r="L850" s="264"/>
      <c r="M850" s="264"/>
      <c r="N850" s="264"/>
      <c r="O850" s="266"/>
      <c r="P850" s="266"/>
    </row>
    <row r="851" ht="15.75" customHeight="1">
      <c r="A851" s="264"/>
      <c r="B851" s="264"/>
      <c r="C851" s="430"/>
      <c r="D851" s="264"/>
      <c r="E851" s="264"/>
      <c r="F851" s="264"/>
      <c r="G851" s="264"/>
      <c r="H851" s="264"/>
      <c r="I851" s="264"/>
      <c r="J851" s="264"/>
      <c r="K851" s="264"/>
      <c r="L851" s="264"/>
      <c r="M851" s="264"/>
      <c r="N851" s="264"/>
      <c r="O851" s="266"/>
      <c r="P851" s="266"/>
    </row>
    <row r="852" ht="15.75" customHeight="1">
      <c r="A852" s="264"/>
      <c r="B852" s="264"/>
      <c r="C852" s="430"/>
      <c r="D852" s="264"/>
      <c r="E852" s="264"/>
      <c r="F852" s="264"/>
      <c r="G852" s="264"/>
      <c r="H852" s="264"/>
      <c r="I852" s="264"/>
      <c r="J852" s="264"/>
      <c r="K852" s="264"/>
      <c r="L852" s="264"/>
      <c r="M852" s="264"/>
      <c r="N852" s="264"/>
      <c r="O852" s="266"/>
      <c r="P852" s="266"/>
    </row>
    <row r="853" ht="15.75" customHeight="1">
      <c r="A853" s="264"/>
      <c r="B853" s="264"/>
      <c r="C853" s="430"/>
      <c r="D853" s="264"/>
      <c r="E853" s="264"/>
      <c r="F853" s="264"/>
      <c r="G853" s="264"/>
      <c r="H853" s="264"/>
      <c r="I853" s="264"/>
      <c r="J853" s="264"/>
      <c r="K853" s="264"/>
      <c r="L853" s="264"/>
      <c r="M853" s="264"/>
      <c r="N853" s="264"/>
      <c r="O853" s="266"/>
      <c r="P853" s="266"/>
    </row>
    <row r="854" ht="15.75" customHeight="1">
      <c r="A854" s="264"/>
      <c r="B854" s="264"/>
      <c r="C854" s="430"/>
      <c r="D854" s="264"/>
      <c r="E854" s="264"/>
      <c r="F854" s="264"/>
      <c r="G854" s="264"/>
      <c r="H854" s="264"/>
      <c r="I854" s="264"/>
      <c r="J854" s="264"/>
      <c r="K854" s="264"/>
      <c r="L854" s="264"/>
      <c r="M854" s="264"/>
      <c r="N854" s="264"/>
      <c r="O854" s="266"/>
      <c r="P854" s="266"/>
    </row>
    <row r="855" ht="15.75" customHeight="1">
      <c r="A855" s="264"/>
      <c r="B855" s="264"/>
      <c r="C855" s="430"/>
      <c r="D855" s="264"/>
      <c r="E855" s="264"/>
      <c r="F855" s="264"/>
      <c r="G855" s="264"/>
      <c r="H855" s="264"/>
      <c r="I855" s="264"/>
      <c r="J855" s="264"/>
      <c r="K855" s="264"/>
      <c r="L855" s="264"/>
      <c r="M855" s="264"/>
      <c r="N855" s="264"/>
      <c r="O855" s="266"/>
      <c r="P855" s="266"/>
    </row>
    <row r="856" ht="15.75" customHeight="1">
      <c r="A856" s="264"/>
      <c r="B856" s="264"/>
      <c r="C856" s="430"/>
      <c r="D856" s="264"/>
      <c r="E856" s="264"/>
      <c r="F856" s="264"/>
      <c r="G856" s="264"/>
      <c r="H856" s="264"/>
      <c r="I856" s="264"/>
      <c r="J856" s="264"/>
      <c r="K856" s="264"/>
      <c r="L856" s="264"/>
      <c r="M856" s="264"/>
      <c r="N856" s="264"/>
      <c r="O856" s="266"/>
      <c r="P856" s="266"/>
    </row>
    <row r="857" ht="15.75" customHeight="1">
      <c r="A857" s="264"/>
      <c r="B857" s="264"/>
      <c r="C857" s="430"/>
      <c r="D857" s="264"/>
      <c r="E857" s="264"/>
      <c r="F857" s="264"/>
      <c r="G857" s="264"/>
      <c r="H857" s="264"/>
      <c r="I857" s="264"/>
      <c r="J857" s="264"/>
      <c r="K857" s="264"/>
      <c r="L857" s="264"/>
      <c r="M857" s="264"/>
      <c r="N857" s="264"/>
      <c r="O857" s="266"/>
      <c r="P857" s="266"/>
    </row>
    <row r="858" ht="15.75" customHeight="1">
      <c r="A858" s="264"/>
      <c r="B858" s="264"/>
      <c r="C858" s="430"/>
      <c r="D858" s="264"/>
      <c r="E858" s="264"/>
      <c r="F858" s="264"/>
      <c r="G858" s="264"/>
      <c r="H858" s="264"/>
      <c r="I858" s="264"/>
      <c r="J858" s="264"/>
      <c r="K858" s="264"/>
      <c r="L858" s="264"/>
      <c r="M858" s="264"/>
      <c r="N858" s="264"/>
      <c r="O858" s="266"/>
      <c r="P858" s="266"/>
    </row>
    <row r="859" ht="15.75" customHeight="1">
      <c r="A859" s="264"/>
      <c r="B859" s="264"/>
      <c r="C859" s="430"/>
      <c r="D859" s="264"/>
      <c r="E859" s="264"/>
      <c r="F859" s="264"/>
      <c r="G859" s="264"/>
      <c r="H859" s="264"/>
      <c r="I859" s="264"/>
      <c r="J859" s="264"/>
      <c r="K859" s="264"/>
      <c r="L859" s="264"/>
      <c r="M859" s="264"/>
      <c r="N859" s="264"/>
      <c r="O859" s="266"/>
      <c r="P859" s="266"/>
    </row>
    <row r="860" ht="15.75" customHeight="1">
      <c r="A860" s="264"/>
      <c r="B860" s="264"/>
      <c r="C860" s="430"/>
      <c r="D860" s="264"/>
      <c r="E860" s="264"/>
      <c r="F860" s="264"/>
      <c r="G860" s="264"/>
      <c r="H860" s="264"/>
      <c r="I860" s="264"/>
      <c r="J860" s="264"/>
      <c r="K860" s="264"/>
      <c r="L860" s="264"/>
      <c r="M860" s="264"/>
      <c r="N860" s="264"/>
      <c r="O860" s="266"/>
      <c r="P860" s="266"/>
    </row>
    <row r="861" ht="15.75" customHeight="1">
      <c r="A861" s="264"/>
      <c r="B861" s="264"/>
      <c r="C861" s="430"/>
      <c r="D861" s="264"/>
      <c r="E861" s="264"/>
      <c r="F861" s="264"/>
      <c r="G861" s="264"/>
      <c r="H861" s="264"/>
      <c r="I861" s="264"/>
      <c r="J861" s="264"/>
      <c r="K861" s="264"/>
      <c r="L861" s="264"/>
      <c r="M861" s="264"/>
      <c r="N861" s="264"/>
      <c r="O861" s="266"/>
      <c r="P861" s="266"/>
    </row>
    <row r="862" ht="15.75" customHeight="1">
      <c r="A862" s="264"/>
      <c r="B862" s="264"/>
      <c r="C862" s="430"/>
      <c r="D862" s="264"/>
      <c r="E862" s="264"/>
      <c r="F862" s="264"/>
      <c r="G862" s="264"/>
      <c r="H862" s="264"/>
      <c r="I862" s="264"/>
      <c r="J862" s="264"/>
      <c r="K862" s="264"/>
      <c r="L862" s="264"/>
      <c r="M862" s="264"/>
      <c r="N862" s="264"/>
      <c r="O862" s="266"/>
      <c r="P862" s="266"/>
    </row>
    <row r="863" ht="15.75" customHeight="1">
      <c r="A863" s="264"/>
      <c r="B863" s="264"/>
      <c r="C863" s="430"/>
      <c r="D863" s="264"/>
      <c r="E863" s="264"/>
      <c r="F863" s="264"/>
      <c r="G863" s="264"/>
      <c r="H863" s="264"/>
      <c r="I863" s="264"/>
      <c r="J863" s="264"/>
      <c r="K863" s="264"/>
      <c r="L863" s="264"/>
      <c r="M863" s="264"/>
      <c r="N863" s="264"/>
      <c r="O863" s="266"/>
      <c r="P863" s="266"/>
    </row>
    <row r="864" ht="15.75" customHeight="1">
      <c r="A864" s="264"/>
      <c r="B864" s="264"/>
      <c r="C864" s="430"/>
      <c r="D864" s="264"/>
      <c r="E864" s="264"/>
      <c r="F864" s="264"/>
      <c r="G864" s="264"/>
      <c r="H864" s="264"/>
      <c r="I864" s="264"/>
      <c r="J864" s="264"/>
      <c r="K864" s="264"/>
      <c r="L864" s="264"/>
      <c r="M864" s="264"/>
      <c r="N864" s="264"/>
      <c r="O864" s="266"/>
      <c r="P864" s="266"/>
    </row>
    <row r="865" ht="15.75" customHeight="1">
      <c r="A865" s="264"/>
      <c r="B865" s="264"/>
      <c r="C865" s="430"/>
      <c r="D865" s="264"/>
      <c r="E865" s="264"/>
      <c r="F865" s="264"/>
      <c r="G865" s="264"/>
      <c r="H865" s="264"/>
      <c r="I865" s="264"/>
      <c r="J865" s="264"/>
      <c r="K865" s="264"/>
      <c r="L865" s="264"/>
      <c r="M865" s="264"/>
      <c r="N865" s="264"/>
      <c r="O865" s="266"/>
      <c r="P865" s="266"/>
    </row>
    <row r="866" ht="15.75" customHeight="1">
      <c r="A866" s="264"/>
      <c r="B866" s="264"/>
      <c r="C866" s="430"/>
      <c r="D866" s="264"/>
      <c r="E866" s="264"/>
      <c r="F866" s="264"/>
      <c r="G866" s="264"/>
      <c r="H866" s="264"/>
      <c r="I866" s="264"/>
      <c r="J866" s="264"/>
      <c r="K866" s="264"/>
      <c r="L866" s="264"/>
      <c r="M866" s="264"/>
      <c r="N866" s="264"/>
      <c r="O866" s="266"/>
      <c r="P866" s="266"/>
    </row>
    <row r="867" ht="15.75" customHeight="1">
      <c r="A867" s="264"/>
      <c r="B867" s="264"/>
      <c r="C867" s="430"/>
      <c r="D867" s="264"/>
      <c r="E867" s="264"/>
      <c r="F867" s="264"/>
      <c r="G867" s="264"/>
      <c r="H867" s="264"/>
      <c r="I867" s="264"/>
      <c r="J867" s="264"/>
      <c r="K867" s="264"/>
      <c r="L867" s="264"/>
      <c r="M867" s="264"/>
      <c r="N867" s="264"/>
      <c r="O867" s="266"/>
      <c r="P867" s="266"/>
    </row>
    <row r="868" ht="15.75" customHeight="1">
      <c r="A868" s="264"/>
      <c r="B868" s="264"/>
      <c r="C868" s="430"/>
      <c r="D868" s="264"/>
      <c r="E868" s="264"/>
      <c r="F868" s="264"/>
      <c r="G868" s="264"/>
      <c r="H868" s="264"/>
      <c r="I868" s="264"/>
      <c r="J868" s="264"/>
      <c r="K868" s="264"/>
      <c r="L868" s="264"/>
      <c r="M868" s="264"/>
      <c r="N868" s="264"/>
      <c r="O868" s="266"/>
      <c r="P868" s="266"/>
    </row>
    <row r="869" ht="15.75" customHeight="1">
      <c r="A869" s="264"/>
      <c r="B869" s="264"/>
      <c r="C869" s="430"/>
      <c r="D869" s="264"/>
      <c r="E869" s="264"/>
      <c r="F869" s="264"/>
      <c r="G869" s="264"/>
      <c r="H869" s="264"/>
      <c r="I869" s="264"/>
      <c r="J869" s="264"/>
      <c r="K869" s="264"/>
      <c r="L869" s="264"/>
      <c r="M869" s="264"/>
      <c r="N869" s="264"/>
      <c r="O869" s="266"/>
      <c r="P869" s="266"/>
    </row>
    <row r="870" ht="15.75" customHeight="1">
      <c r="A870" s="264"/>
      <c r="B870" s="264"/>
      <c r="C870" s="430"/>
      <c r="D870" s="264"/>
      <c r="E870" s="264"/>
      <c r="F870" s="264"/>
      <c r="G870" s="264"/>
      <c r="H870" s="264"/>
      <c r="I870" s="264"/>
      <c r="J870" s="264"/>
      <c r="K870" s="264"/>
      <c r="L870" s="264"/>
      <c r="M870" s="264"/>
      <c r="N870" s="264"/>
      <c r="O870" s="266"/>
      <c r="P870" s="266"/>
    </row>
    <row r="871" ht="15.75" customHeight="1">
      <c r="A871" s="264"/>
      <c r="B871" s="264"/>
      <c r="C871" s="430"/>
      <c r="D871" s="264"/>
      <c r="E871" s="264"/>
      <c r="F871" s="264"/>
      <c r="G871" s="264"/>
      <c r="H871" s="264"/>
      <c r="I871" s="264"/>
      <c r="J871" s="264"/>
      <c r="K871" s="264"/>
      <c r="L871" s="264"/>
      <c r="M871" s="264"/>
      <c r="N871" s="264"/>
      <c r="O871" s="266"/>
      <c r="P871" s="266"/>
    </row>
    <row r="872" ht="15.75" customHeight="1">
      <c r="A872" s="264"/>
      <c r="B872" s="264"/>
      <c r="C872" s="430"/>
      <c r="D872" s="264"/>
      <c r="E872" s="264"/>
      <c r="F872" s="264"/>
      <c r="G872" s="264"/>
      <c r="H872" s="264"/>
      <c r="I872" s="264"/>
      <c r="J872" s="264"/>
      <c r="K872" s="264"/>
      <c r="L872" s="264"/>
      <c r="M872" s="264"/>
      <c r="N872" s="264"/>
      <c r="O872" s="266"/>
      <c r="P872" s="266"/>
    </row>
    <row r="873" ht="15.75" customHeight="1">
      <c r="A873" s="264"/>
      <c r="B873" s="264"/>
      <c r="C873" s="430"/>
      <c r="D873" s="264"/>
      <c r="E873" s="264"/>
      <c r="F873" s="264"/>
      <c r="G873" s="264"/>
      <c r="H873" s="264"/>
      <c r="I873" s="264"/>
      <c r="J873" s="264"/>
      <c r="K873" s="264"/>
      <c r="L873" s="264"/>
      <c r="M873" s="264"/>
      <c r="N873" s="264"/>
      <c r="O873" s="266"/>
      <c r="P873" s="266"/>
    </row>
    <row r="874" ht="15.75" customHeight="1">
      <c r="A874" s="264"/>
      <c r="B874" s="264"/>
      <c r="C874" s="430"/>
      <c r="D874" s="264"/>
      <c r="E874" s="264"/>
      <c r="F874" s="264"/>
      <c r="G874" s="264"/>
      <c r="H874" s="264"/>
      <c r="I874" s="264"/>
      <c r="J874" s="264"/>
      <c r="K874" s="264"/>
      <c r="L874" s="264"/>
      <c r="M874" s="264"/>
      <c r="N874" s="264"/>
      <c r="O874" s="266"/>
      <c r="P874" s="266"/>
    </row>
    <row r="875" ht="15.75" customHeight="1">
      <c r="A875" s="264"/>
      <c r="B875" s="264"/>
      <c r="C875" s="430"/>
      <c r="D875" s="264"/>
      <c r="E875" s="264"/>
      <c r="F875" s="264"/>
      <c r="G875" s="264"/>
      <c r="H875" s="264"/>
      <c r="I875" s="264"/>
      <c r="J875" s="264"/>
      <c r="K875" s="264"/>
      <c r="L875" s="264"/>
      <c r="M875" s="264"/>
      <c r="N875" s="264"/>
      <c r="O875" s="266"/>
      <c r="P875" s="266"/>
    </row>
    <row r="876" ht="15.75" customHeight="1">
      <c r="A876" s="264"/>
      <c r="B876" s="264"/>
      <c r="C876" s="430"/>
      <c r="D876" s="264"/>
      <c r="E876" s="264"/>
      <c r="F876" s="264"/>
      <c r="G876" s="264"/>
      <c r="H876" s="264"/>
      <c r="I876" s="264"/>
      <c r="J876" s="264"/>
      <c r="K876" s="264"/>
      <c r="L876" s="264"/>
      <c r="M876" s="264"/>
      <c r="N876" s="264"/>
      <c r="O876" s="266"/>
      <c r="P876" s="266"/>
    </row>
    <row r="877" ht="15.75" customHeight="1">
      <c r="A877" s="264"/>
      <c r="B877" s="264"/>
      <c r="C877" s="430"/>
      <c r="D877" s="264"/>
      <c r="E877" s="264"/>
      <c r="F877" s="264"/>
      <c r="G877" s="264"/>
      <c r="H877" s="264"/>
      <c r="I877" s="264"/>
      <c r="J877" s="264"/>
      <c r="K877" s="264"/>
      <c r="L877" s="264"/>
      <c r="M877" s="264"/>
      <c r="N877" s="264"/>
      <c r="O877" s="266"/>
      <c r="P877" s="266"/>
    </row>
    <row r="878" ht="15.75" customHeight="1">
      <c r="A878" s="264"/>
      <c r="B878" s="264"/>
      <c r="C878" s="430"/>
      <c r="D878" s="264"/>
      <c r="E878" s="264"/>
      <c r="F878" s="264"/>
      <c r="G878" s="264"/>
      <c r="H878" s="264"/>
      <c r="I878" s="264"/>
      <c r="J878" s="264"/>
      <c r="K878" s="264"/>
      <c r="L878" s="264"/>
      <c r="M878" s="264"/>
      <c r="N878" s="264"/>
      <c r="O878" s="266"/>
      <c r="P878" s="266"/>
    </row>
    <row r="879" ht="15.75" customHeight="1">
      <c r="A879" s="264"/>
      <c r="B879" s="264"/>
      <c r="C879" s="430"/>
      <c r="D879" s="264"/>
      <c r="E879" s="264"/>
      <c r="F879" s="264"/>
      <c r="G879" s="264"/>
      <c r="H879" s="264"/>
      <c r="I879" s="264"/>
      <c r="J879" s="264"/>
      <c r="K879" s="264"/>
      <c r="L879" s="264"/>
      <c r="M879" s="264"/>
      <c r="N879" s="264"/>
      <c r="O879" s="266"/>
      <c r="P879" s="266"/>
    </row>
    <row r="880" ht="15.75" customHeight="1">
      <c r="A880" s="264"/>
      <c r="B880" s="264"/>
      <c r="C880" s="430"/>
      <c r="D880" s="264"/>
      <c r="E880" s="264"/>
      <c r="F880" s="264"/>
      <c r="G880" s="264"/>
      <c r="H880" s="264"/>
      <c r="I880" s="264"/>
      <c r="J880" s="264"/>
      <c r="K880" s="264"/>
      <c r="L880" s="264"/>
      <c r="M880" s="264"/>
      <c r="N880" s="264"/>
      <c r="O880" s="266"/>
      <c r="P880" s="266"/>
    </row>
    <row r="881" ht="15.75" customHeight="1">
      <c r="A881" s="264"/>
      <c r="B881" s="264"/>
      <c r="C881" s="430"/>
      <c r="D881" s="264"/>
      <c r="E881" s="264"/>
      <c r="F881" s="264"/>
      <c r="G881" s="264"/>
      <c r="H881" s="264"/>
      <c r="I881" s="264"/>
      <c r="J881" s="264"/>
      <c r="K881" s="264"/>
      <c r="L881" s="264"/>
      <c r="M881" s="264"/>
      <c r="N881" s="264"/>
      <c r="O881" s="266"/>
      <c r="P881" s="266"/>
    </row>
    <row r="882" ht="15.75" customHeight="1">
      <c r="A882" s="264"/>
      <c r="B882" s="264"/>
      <c r="C882" s="430"/>
      <c r="D882" s="264"/>
      <c r="E882" s="264"/>
      <c r="F882" s="264"/>
      <c r="G882" s="264"/>
      <c r="H882" s="264"/>
      <c r="I882" s="264"/>
      <c r="J882" s="264"/>
      <c r="K882" s="264"/>
      <c r="L882" s="264"/>
      <c r="M882" s="264"/>
      <c r="N882" s="264"/>
      <c r="O882" s="266"/>
      <c r="P882" s="266"/>
    </row>
    <row r="883" ht="15.75" customHeight="1">
      <c r="A883" s="264"/>
      <c r="B883" s="264"/>
      <c r="C883" s="430"/>
      <c r="D883" s="264"/>
      <c r="E883" s="264"/>
      <c r="F883" s="264"/>
      <c r="G883" s="264"/>
      <c r="H883" s="264"/>
      <c r="I883" s="264"/>
      <c r="J883" s="264"/>
      <c r="K883" s="264"/>
      <c r="L883" s="264"/>
      <c r="M883" s="264"/>
      <c r="N883" s="264"/>
      <c r="O883" s="266"/>
      <c r="P883" s="266"/>
    </row>
    <row r="884" ht="15.75" customHeight="1">
      <c r="A884" s="264"/>
      <c r="B884" s="264"/>
      <c r="C884" s="430"/>
      <c r="D884" s="264"/>
      <c r="E884" s="264"/>
      <c r="F884" s="264"/>
      <c r="G884" s="264"/>
      <c r="H884" s="264"/>
      <c r="I884" s="264"/>
      <c r="J884" s="264"/>
      <c r="K884" s="264"/>
      <c r="L884" s="264"/>
      <c r="M884" s="264"/>
      <c r="N884" s="264"/>
      <c r="O884" s="266"/>
      <c r="P884" s="266"/>
    </row>
    <row r="885" ht="15.75" customHeight="1">
      <c r="A885" s="264"/>
      <c r="B885" s="264"/>
      <c r="C885" s="430"/>
      <c r="D885" s="264"/>
      <c r="E885" s="264"/>
      <c r="F885" s="264"/>
      <c r="G885" s="264"/>
      <c r="H885" s="264"/>
      <c r="I885" s="264"/>
      <c r="J885" s="264"/>
      <c r="K885" s="264"/>
      <c r="L885" s="264"/>
      <c r="M885" s="264"/>
      <c r="N885" s="264"/>
      <c r="O885" s="266"/>
      <c r="P885" s="266"/>
    </row>
    <row r="886" ht="15.75" customHeight="1">
      <c r="A886" s="264"/>
      <c r="B886" s="264"/>
      <c r="C886" s="430"/>
      <c r="D886" s="264"/>
      <c r="E886" s="264"/>
      <c r="F886" s="264"/>
      <c r="G886" s="264"/>
      <c r="H886" s="264"/>
      <c r="I886" s="264"/>
      <c r="J886" s="264"/>
      <c r="K886" s="264"/>
      <c r="L886" s="264"/>
      <c r="M886" s="264"/>
      <c r="N886" s="264"/>
      <c r="O886" s="266"/>
      <c r="P886" s="266"/>
    </row>
    <row r="887" ht="15.75" customHeight="1">
      <c r="A887" s="264"/>
      <c r="B887" s="264"/>
      <c r="C887" s="430"/>
      <c r="D887" s="264"/>
      <c r="E887" s="264"/>
      <c r="F887" s="264"/>
      <c r="G887" s="264"/>
      <c r="H887" s="264"/>
      <c r="I887" s="264"/>
      <c r="J887" s="264"/>
      <c r="K887" s="264"/>
      <c r="L887" s="264"/>
      <c r="M887" s="264"/>
      <c r="N887" s="264"/>
      <c r="O887" s="266"/>
      <c r="P887" s="266"/>
    </row>
    <row r="888" ht="15.75" customHeight="1">
      <c r="A888" s="264"/>
      <c r="B888" s="264"/>
      <c r="C888" s="430"/>
      <c r="D888" s="264"/>
      <c r="E888" s="264"/>
      <c r="F888" s="264"/>
      <c r="G888" s="264"/>
      <c r="H888" s="264"/>
      <c r="I888" s="264"/>
      <c r="J888" s="264"/>
      <c r="K888" s="264"/>
      <c r="L888" s="264"/>
      <c r="M888" s="264"/>
      <c r="N888" s="264"/>
      <c r="O888" s="266"/>
      <c r="P888" s="266"/>
    </row>
    <row r="889" ht="15.75" customHeight="1">
      <c r="A889" s="264"/>
      <c r="B889" s="264"/>
      <c r="C889" s="430"/>
      <c r="D889" s="264"/>
      <c r="E889" s="264"/>
      <c r="F889" s="264"/>
      <c r="G889" s="264"/>
      <c r="H889" s="264"/>
      <c r="I889" s="264"/>
      <c r="J889" s="264"/>
      <c r="K889" s="264"/>
      <c r="L889" s="264"/>
      <c r="M889" s="264"/>
      <c r="N889" s="264"/>
      <c r="O889" s="266"/>
      <c r="P889" s="266"/>
    </row>
    <row r="890" ht="15.75" customHeight="1">
      <c r="A890" s="264"/>
      <c r="B890" s="264"/>
      <c r="C890" s="430"/>
      <c r="D890" s="264"/>
      <c r="E890" s="264"/>
      <c r="F890" s="264"/>
      <c r="G890" s="264"/>
      <c r="H890" s="264"/>
      <c r="I890" s="264"/>
      <c r="J890" s="264"/>
      <c r="K890" s="264"/>
      <c r="L890" s="264"/>
      <c r="M890" s="264"/>
      <c r="N890" s="264"/>
      <c r="O890" s="266"/>
      <c r="P890" s="266"/>
    </row>
    <row r="891" ht="15.75" customHeight="1">
      <c r="A891" s="264"/>
      <c r="B891" s="264"/>
      <c r="C891" s="430"/>
      <c r="D891" s="264"/>
      <c r="E891" s="264"/>
      <c r="F891" s="264"/>
      <c r="G891" s="264"/>
      <c r="H891" s="264"/>
      <c r="I891" s="264"/>
      <c r="J891" s="264"/>
      <c r="K891" s="264"/>
      <c r="L891" s="264"/>
      <c r="M891" s="264"/>
      <c r="N891" s="264"/>
      <c r="O891" s="266"/>
      <c r="P891" s="266"/>
    </row>
    <row r="892" ht="15.75" customHeight="1">
      <c r="A892" s="264"/>
      <c r="B892" s="264"/>
      <c r="C892" s="430"/>
      <c r="D892" s="264"/>
      <c r="E892" s="264"/>
      <c r="F892" s="264"/>
      <c r="G892" s="264"/>
      <c r="H892" s="264"/>
      <c r="I892" s="264"/>
      <c r="J892" s="264"/>
      <c r="K892" s="264"/>
      <c r="L892" s="264"/>
      <c r="M892" s="264"/>
      <c r="N892" s="264"/>
      <c r="O892" s="266"/>
      <c r="P892" s="266"/>
    </row>
    <row r="893" ht="15.75" customHeight="1">
      <c r="A893" s="264"/>
      <c r="B893" s="264"/>
      <c r="C893" s="430"/>
      <c r="D893" s="264"/>
      <c r="E893" s="264"/>
      <c r="F893" s="264"/>
      <c r="G893" s="264"/>
      <c r="H893" s="264"/>
      <c r="I893" s="264"/>
      <c r="J893" s="264"/>
      <c r="K893" s="264"/>
      <c r="L893" s="264"/>
      <c r="M893" s="264"/>
      <c r="N893" s="264"/>
      <c r="O893" s="266"/>
      <c r="P893" s="266"/>
    </row>
    <row r="894" ht="15.75" customHeight="1">
      <c r="A894" s="264"/>
      <c r="B894" s="264"/>
      <c r="C894" s="430"/>
      <c r="D894" s="264"/>
      <c r="E894" s="264"/>
      <c r="F894" s="264"/>
      <c r="G894" s="264"/>
      <c r="H894" s="264"/>
      <c r="I894" s="264"/>
      <c r="J894" s="264"/>
      <c r="K894" s="264"/>
      <c r="L894" s="264"/>
      <c r="M894" s="264"/>
      <c r="N894" s="264"/>
      <c r="O894" s="266"/>
      <c r="P894" s="266"/>
    </row>
    <row r="895" ht="15.75" customHeight="1">
      <c r="A895" s="264"/>
      <c r="B895" s="264"/>
      <c r="C895" s="430"/>
      <c r="D895" s="264"/>
      <c r="E895" s="264"/>
      <c r="F895" s="264"/>
      <c r="G895" s="264"/>
      <c r="H895" s="264"/>
      <c r="I895" s="264"/>
      <c r="J895" s="264"/>
      <c r="K895" s="264"/>
      <c r="L895" s="264"/>
      <c r="M895" s="264"/>
      <c r="N895" s="264"/>
      <c r="O895" s="266"/>
      <c r="P895" s="266"/>
    </row>
    <row r="896" ht="15.75" customHeight="1">
      <c r="A896" s="264"/>
      <c r="B896" s="264"/>
      <c r="C896" s="430"/>
      <c r="D896" s="264"/>
      <c r="E896" s="264"/>
      <c r="F896" s="264"/>
      <c r="G896" s="264"/>
      <c r="H896" s="264"/>
      <c r="I896" s="264"/>
      <c r="J896" s="264"/>
      <c r="K896" s="264"/>
      <c r="L896" s="264"/>
      <c r="M896" s="264"/>
      <c r="N896" s="264"/>
      <c r="O896" s="266"/>
      <c r="P896" s="266"/>
    </row>
    <row r="897" ht="15.75" customHeight="1">
      <c r="A897" s="264"/>
      <c r="B897" s="264"/>
      <c r="C897" s="430"/>
      <c r="D897" s="264"/>
      <c r="E897" s="264"/>
      <c r="F897" s="264"/>
      <c r="G897" s="264"/>
      <c r="H897" s="264"/>
      <c r="I897" s="264"/>
      <c r="J897" s="264"/>
      <c r="K897" s="264"/>
      <c r="L897" s="264"/>
      <c r="M897" s="264"/>
      <c r="N897" s="264"/>
      <c r="O897" s="266"/>
      <c r="P897" s="266"/>
    </row>
    <row r="898" ht="15.75" customHeight="1">
      <c r="A898" s="264"/>
      <c r="B898" s="264"/>
      <c r="C898" s="430"/>
      <c r="D898" s="264"/>
      <c r="E898" s="264"/>
      <c r="F898" s="264"/>
      <c r="G898" s="264"/>
      <c r="H898" s="264"/>
      <c r="I898" s="264"/>
      <c r="J898" s="264"/>
      <c r="K898" s="264"/>
      <c r="L898" s="264"/>
      <c r="M898" s="264"/>
      <c r="N898" s="264"/>
      <c r="O898" s="266"/>
      <c r="P898" s="266"/>
    </row>
    <row r="899" ht="15.75" customHeight="1">
      <c r="A899" s="264"/>
      <c r="B899" s="264"/>
      <c r="C899" s="430"/>
      <c r="D899" s="264"/>
      <c r="E899" s="264"/>
      <c r="F899" s="264"/>
      <c r="G899" s="264"/>
      <c r="H899" s="264"/>
      <c r="I899" s="264"/>
      <c r="J899" s="264"/>
      <c r="K899" s="264"/>
      <c r="L899" s="264"/>
      <c r="M899" s="264"/>
      <c r="N899" s="264"/>
      <c r="O899" s="266"/>
      <c r="P899" s="266"/>
    </row>
    <row r="900" ht="15.75" customHeight="1">
      <c r="A900" s="264"/>
      <c r="B900" s="264"/>
      <c r="C900" s="430"/>
      <c r="D900" s="264"/>
      <c r="E900" s="264"/>
      <c r="F900" s="264"/>
      <c r="G900" s="264"/>
      <c r="H900" s="264"/>
      <c r="I900" s="264"/>
      <c r="J900" s="264"/>
      <c r="K900" s="264"/>
      <c r="L900" s="264"/>
      <c r="M900" s="264"/>
      <c r="N900" s="264"/>
      <c r="O900" s="266"/>
      <c r="P900" s="266"/>
    </row>
    <row r="901" ht="15.75" customHeight="1">
      <c r="A901" s="264"/>
      <c r="B901" s="264"/>
      <c r="C901" s="430"/>
      <c r="D901" s="264"/>
      <c r="E901" s="264"/>
      <c r="F901" s="264"/>
      <c r="G901" s="264"/>
      <c r="H901" s="264"/>
      <c r="I901" s="264"/>
      <c r="J901" s="264"/>
      <c r="K901" s="264"/>
      <c r="L901" s="264"/>
      <c r="M901" s="264"/>
      <c r="N901" s="264"/>
      <c r="O901" s="266"/>
      <c r="P901" s="266"/>
    </row>
    <row r="902" ht="15.75" customHeight="1">
      <c r="A902" s="264"/>
      <c r="B902" s="264"/>
      <c r="C902" s="430"/>
      <c r="D902" s="264"/>
      <c r="E902" s="264"/>
      <c r="F902" s="264"/>
      <c r="G902" s="264"/>
      <c r="H902" s="264"/>
      <c r="I902" s="264"/>
      <c r="J902" s="264"/>
      <c r="K902" s="264"/>
      <c r="L902" s="264"/>
      <c r="M902" s="264"/>
      <c r="N902" s="264"/>
      <c r="O902" s="266"/>
      <c r="P902" s="266"/>
    </row>
    <row r="903" ht="15.75" customHeight="1">
      <c r="A903" s="264"/>
      <c r="B903" s="264"/>
      <c r="C903" s="430"/>
      <c r="D903" s="264"/>
      <c r="E903" s="264"/>
      <c r="F903" s="264"/>
      <c r="G903" s="264"/>
      <c r="H903" s="264"/>
      <c r="I903" s="264"/>
      <c r="J903" s="264"/>
      <c r="K903" s="264"/>
      <c r="L903" s="264"/>
      <c r="M903" s="264"/>
      <c r="N903" s="264"/>
      <c r="O903" s="266"/>
      <c r="P903" s="266"/>
    </row>
    <row r="904" ht="15.75" customHeight="1">
      <c r="A904" s="264"/>
      <c r="B904" s="264"/>
      <c r="C904" s="430"/>
      <c r="D904" s="264"/>
      <c r="E904" s="264"/>
      <c r="F904" s="264"/>
      <c r="G904" s="264"/>
      <c r="H904" s="264"/>
      <c r="I904" s="264"/>
      <c r="J904" s="264"/>
      <c r="K904" s="264"/>
      <c r="L904" s="264"/>
      <c r="M904" s="264"/>
      <c r="N904" s="264"/>
      <c r="O904" s="266"/>
      <c r="P904" s="266"/>
    </row>
    <row r="905" ht="15.75" customHeight="1">
      <c r="A905" s="264"/>
      <c r="B905" s="264"/>
      <c r="C905" s="430"/>
      <c r="D905" s="264"/>
      <c r="E905" s="264"/>
      <c r="F905" s="264"/>
      <c r="G905" s="264"/>
      <c r="H905" s="264"/>
      <c r="I905" s="264"/>
      <c r="J905" s="264"/>
      <c r="K905" s="264"/>
      <c r="L905" s="264"/>
      <c r="M905" s="264"/>
      <c r="N905" s="264"/>
      <c r="O905" s="266"/>
      <c r="P905" s="266"/>
    </row>
    <row r="906" ht="15.75" customHeight="1">
      <c r="A906" s="264"/>
      <c r="B906" s="264"/>
      <c r="C906" s="430"/>
      <c r="D906" s="264"/>
      <c r="E906" s="264"/>
      <c r="F906" s="264"/>
      <c r="G906" s="264"/>
      <c r="H906" s="264"/>
      <c r="I906" s="264"/>
      <c r="J906" s="264"/>
      <c r="K906" s="264"/>
      <c r="L906" s="264"/>
      <c r="M906" s="264"/>
      <c r="N906" s="264"/>
      <c r="O906" s="266"/>
      <c r="P906" s="266"/>
    </row>
    <row r="907" ht="15.75" customHeight="1">
      <c r="A907" s="264"/>
      <c r="B907" s="264"/>
      <c r="C907" s="430"/>
      <c r="D907" s="264"/>
      <c r="E907" s="264"/>
      <c r="F907" s="264"/>
      <c r="G907" s="264"/>
      <c r="H907" s="264"/>
      <c r="I907" s="264"/>
      <c r="J907" s="264"/>
      <c r="K907" s="264"/>
      <c r="L907" s="264"/>
      <c r="M907" s="264"/>
      <c r="N907" s="264"/>
      <c r="O907" s="266"/>
      <c r="P907" s="266"/>
    </row>
    <row r="908" ht="15.75" customHeight="1">
      <c r="A908" s="264"/>
      <c r="B908" s="264"/>
      <c r="C908" s="430"/>
      <c r="D908" s="264"/>
      <c r="E908" s="264"/>
      <c r="F908" s="264"/>
      <c r="G908" s="264"/>
      <c r="H908" s="264"/>
      <c r="I908" s="264"/>
      <c r="J908" s="264"/>
      <c r="K908" s="264"/>
      <c r="L908" s="264"/>
      <c r="M908" s="264"/>
      <c r="N908" s="264"/>
      <c r="O908" s="266"/>
      <c r="P908" s="266"/>
    </row>
    <row r="909" ht="15.75" customHeight="1">
      <c r="A909" s="264"/>
      <c r="B909" s="264"/>
      <c r="C909" s="430"/>
      <c r="D909" s="264"/>
      <c r="E909" s="264"/>
      <c r="F909" s="264"/>
      <c r="G909" s="264"/>
      <c r="H909" s="264"/>
      <c r="I909" s="264"/>
      <c r="J909" s="264"/>
      <c r="K909" s="264"/>
      <c r="L909" s="264"/>
      <c r="M909" s="264"/>
      <c r="N909" s="264"/>
      <c r="O909" s="266"/>
      <c r="P909" s="266"/>
    </row>
    <row r="910" ht="15.75" customHeight="1">
      <c r="A910" s="264"/>
      <c r="B910" s="264"/>
      <c r="C910" s="430"/>
      <c r="D910" s="264"/>
      <c r="E910" s="264"/>
      <c r="F910" s="264"/>
      <c r="G910" s="264"/>
      <c r="H910" s="264"/>
      <c r="I910" s="264"/>
      <c r="J910" s="264"/>
      <c r="K910" s="264"/>
      <c r="L910" s="264"/>
      <c r="M910" s="264"/>
      <c r="N910" s="264"/>
      <c r="O910" s="266"/>
      <c r="P910" s="266"/>
    </row>
    <row r="911" ht="15.75" customHeight="1">
      <c r="A911" s="264"/>
      <c r="B911" s="264"/>
      <c r="C911" s="430"/>
      <c r="D911" s="264"/>
      <c r="E911" s="264"/>
      <c r="F911" s="264"/>
      <c r="G911" s="264"/>
      <c r="H911" s="264"/>
      <c r="I911" s="264"/>
      <c r="J911" s="264"/>
      <c r="K911" s="264"/>
      <c r="L911" s="264"/>
      <c r="M911" s="264"/>
      <c r="N911" s="264"/>
      <c r="O911" s="266"/>
      <c r="P911" s="266"/>
    </row>
    <row r="912" ht="15.75" customHeight="1">
      <c r="A912" s="264"/>
      <c r="B912" s="264"/>
      <c r="C912" s="430"/>
      <c r="D912" s="264"/>
      <c r="E912" s="264"/>
      <c r="F912" s="264"/>
      <c r="G912" s="264"/>
      <c r="H912" s="264"/>
      <c r="I912" s="264"/>
      <c r="J912" s="264"/>
      <c r="K912" s="264"/>
      <c r="L912" s="264"/>
      <c r="M912" s="264"/>
      <c r="N912" s="264"/>
      <c r="O912" s="266"/>
      <c r="P912" s="266"/>
    </row>
    <row r="913" ht="15.75" customHeight="1">
      <c r="A913" s="264"/>
      <c r="B913" s="264"/>
      <c r="C913" s="430"/>
      <c r="D913" s="264"/>
      <c r="E913" s="264"/>
      <c r="F913" s="264"/>
      <c r="G913" s="264"/>
      <c r="H913" s="264"/>
      <c r="I913" s="264"/>
      <c r="J913" s="264"/>
      <c r="K913" s="264"/>
      <c r="L913" s="264"/>
      <c r="M913" s="264"/>
      <c r="N913" s="264"/>
      <c r="O913" s="266"/>
      <c r="P913" s="266"/>
    </row>
    <row r="914" ht="15.75" customHeight="1">
      <c r="A914" s="264"/>
      <c r="B914" s="264"/>
      <c r="C914" s="430"/>
      <c r="D914" s="264"/>
      <c r="E914" s="264"/>
      <c r="F914" s="264"/>
      <c r="G914" s="264"/>
      <c r="H914" s="264"/>
      <c r="I914" s="264"/>
      <c r="J914" s="264"/>
      <c r="K914" s="264"/>
      <c r="L914" s="264"/>
      <c r="M914" s="264"/>
      <c r="N914" s="264"/>
      <c r="O914" s="266"/>
      <c r="P914" s="266"/>
    </row>
    <row r="915" ht="15.75" customHeight="1">
      <c r="A915" s="264"/>
      <c r="B915" s="264"/>
      <c r="C915" s="430"/>
      <c r="D915" s="264"/>
      <c r="E915" s="264"/>
      <c r="F915" s="264"/>
      <c r="G915" s="264"/>
      <c r="H915" s="264"/>
      <c r="I915" s="264"/>
      <c r="J915" s="264"/>
      <c r="K915" s="264"/>
      <c r="L915" s="264"/>
      <c r="M915" s="264"/>
      <c r="N915" s="264"/>
      <c r="O915" s="266"/>
      <c r="P915" s="266"/>
    </row>
    <row r="916" ht="15.75" customHeight="1">
      <c r="A916" s="264"/>
      <c r="B916" s="264"/>
      <c r="C916" s="430"/>
      <c r="D916" s="264"/>
      <c r="E916" s="264"/>
      <c r="F916" s="264"/>
      <c r="G916" s="264"/>
      <c r="H916" s="264"/>
      <c r="I916" s="264"/>
      <c r="J916" s="264"/>
      <c r="K916" s="264"/>
      <c r="L916" s="264"/>
      <c r="M916" s="264"/>
      <c r="N916" s="264"/>
      <c r="O916" s="266"/>
      <c r="P916" s="266"/>
    </row>
    <row r="917" ht="15.75" customHeight="1">
      <c r="A917" s="264"/>
      <c r="B917" s="264"/>
      <c r="C917" s="430"/>
      <c r="D917" s="264"/>
      <c r="E917" s="264"/>
      <c r="F917" s="264"/>
      <c r="G917" s="264"/>
      <c r="H917" s="264"/>
      <c r="I917" s="264"/>
      <c r="J917" s="264"/>
      <c r="K917" s="264"/>
      <c r="L917" s="264"/>
      <c r="M917" s="264"/>
      <c r="N917" s="264"/>
      <c r="O917" s="266"/>
      <c r="P917" s="266"/>
    </row>
    <row r="918" ht="15.75" customHeight="1">
      <c r="A918" s="264"/>
      <c r="B918" s="264"/>
      <c r="C918" s="430"/>
      <c r="D918" s="264"/>
      <c r="E918" s="264"/>
      <c r="F918" s="264"/>
      <c r="G918" s="264"/>
      <c r="H918" s="264"/>
      <c r="I918" s="264"/>
      <c r="J918" s="264"/>
      <c r="K918" s="264"/>
      <c r="L918" s="264"/>
      <c r="M918" s="264"/>
      <c r="N918" s="264"/>
      <c r="O918" s="266"/>
      <c r="P918" s="266"/>
    </row>
    <row r="919" ht="15.75" customHeight="1">
      <c r="A919" s="264"/>
      <c r="B919" s="264"/>
      <c r="C919" s="430"/>
      <c r="D919" s="264"/>
      <c r="E919" s="264"/>
      <c r="F919" s="264"/>
      <c r="G919" s="264"/>
      <c r="H919" s="264"/>
      <c r="I919" s="264"/>
      <c r="J919" s="264"/>
      <c r="K919" s="264"/>
      <c r="L919" s="264"/>
      <c r="M919" s="264"/>
      <c r="N919" s="264"/>
      <c r="O919" s="266"/>
      <c r="P919" s="266"/>
    </row>
    <row r="920" ht="15.75" customHeight="1">
      <c r="A920" s="264"/>
      <c r="B920" s="264"/>
      <c r="C920" s="430"/>
      <c r="D920" s="264"/>
      <c r="E920" s="264"/>
      <c r="F920" s="264"/>
      <c r="G920" s="264"/>
      <c r="H920" s="264"/>
      <c r="I920" s="264"/>
      <c r="J920" s="264"/>
      <c r="K920" s="264"/>
      <c r="L920" s="264"/>
      <c r="M920" s="264"/>
      <c r="N920" s="264"/>
      <c r="O920" s="266"/>
      <c r="P920" s="266"/>
    </row>
    <row r="921" ht="15.75" customHeight="1">
      <c r="A921" s="264"/>
      <c r="B921" s="264"/>
      <c r="C921" s="430"/>
      <c r="D921" s="264"/>
      <c r="E921" s="264"/>
      <c r="F921" s="264"/>
      <c r="G921" s="264"/>
      <c r="H921" s="264"/>
      <c r="I921" s="264"/>
      <c r="J921" s="264"/>
      <c r="K921" s="264"/>
      <c r="L921" s="264"/>
      <c r="M921" s="264"/>
      <c r="N921" s="264"/>
      <c r="O921" s="266"/>
      <c r="P921" s="266"/>
    </row>
    <row r="922" ht="15.75" customHeight="1">
      <c r="A922" s="264"/>
      <c r="B922" s="264"/>
      <c r="C922" s="430"/>
      <c r="D922" s="264"/>
      <c r="E922" s="264"/>
      <c r="F922" s="264"/>
      <c r="G922" s="264"/>
      <c r="H922" s="264"/>
      <c r="I922" s="264"/>
      <c r="J922" s="264"/>
      <c r="K922" s="264"/>
      <c r="L922" s="264"/>
      <c r="M922" s="264"/>
      <c r="N922" s="264"/>
      <c r="O922" s="266"/>
      <c r="P922" s="266"/>
    </row>
    <row r="923" ht="15.75" customHeight="1">
      <c r="A923" s="264"/>
      <c r="B923" s="264"/>
      <c r="C923" s="430"/>
      <c r="D923" s="264"/>
      <c r="E923" s="264"/>
      <c r="F923" s="264"/>
      <c r="G923" s="264"/>
      <c r="H923" s="264"/>
      <c r="I923" s="264"/>
      <c r="J923" s="264"/>
      <c r="K923" s="264"/>
      <c r="L923" s="264"/>
      <c r="M923" s="264"/>
      <c r="N923" s="264"/>
      <c r="O923" s="266"/>
      <c r="P923" s="266"/>
    </row>
    <row r="924" ht="15.75" customHeight="1">
      <c r="A924" s="264"/>
      <c r="B924" s="264"/>
      <c r="C924" s="430"/>
      <c r="D924" s="264"/>
      <c r="E924" s="264"/>
      <c r="F924" s="264"/>
      <c r="G924" s="264"/>
      <c r="H924" s="264"/>
      <c r="I924" s="264"/>
      <c r="J924" s="264"/>
      <c r="K924" s="264"/>
      <c r="L924" s="264"/>
      <c r="M924" s="264"/>
      <c r="N924" s="264"/>
      <c r="O924" s="266"/>
      <c r="P924" s="266"/>
    </row>
    <row r="925" ht="15.75" customHeight="1">
      <c r="A925" s="264"/>
      <c r="B925" s="264"/>
      <c r="C925" s="430"/>
      <c r="D925" s="264"/>
      <c r="E925" s="264"/>
      <c r="F925" s="264"/>
      <c r="G925" s="264"/>
      <c r="H925" s="264"/>
      <c r="I925" s="264"/>
      <c r="J925" s="264"/>
      <c r="K925" s="264"/>
      <c r="L925" s="264"/>
      <c r="M925" s="264"/>
      <c r="N925" s="264"/>
      <c r="O925" s="266"/>
      <c r="P925" s="266"/>
    </row>
    <row r="926" ht="15.75" customHeight="1">
      <c r="A926" s="264"/>
      <c r="B926" s="264"/>
      <c r="C926" s="430"/>
      <c r="D926" s="264"/>
      <c r="E926" s="264"/>
      <c r="F926" s="264"/>
      <c r="G926" s="264"/>
      <c r="H926" s="264"/>
      <c r="I926" s="264"/>
      <c r="J926" s="264"/>
      <c r="K926" s="264"/>
      <c r="L926" s="264"/>
      <c r="M926" s="264"/>
      <c r="N926" s="264"/>
      <c r="O926" s="266"/>
      <c r="P926" s="266"/>
    </row>
    <row r="927" ht="15.75" customHeight="1">
      <c r="A927" s="264"/>
      <c r="B927" s="264"/>
      <c r="C927" s="430"/>
      <c r="D927" s="264"/>
      <c r="E927" s="264"/>
      <c r="F927" s="264"/>
      <c r="G927" s="264"/>
      <c r="H927" s="264"/>
      <c r="I927" s="264"/>
      <c r="J927" s="264"/>
      <c r="K927" s="264"/>
      <c r="L927" s="264"/>
      <c r="M927" s="264"/>
      <c r="N927" s="264"/>
      <c r="O927" s="266"/>
      <c r="P927" s="266"/>
    </row>
    <row r="928" ht="15.75" customHeight="1">
      <c r="A928" s="264"/>
      <c r="B928" s="264"/>
      <c r="C928" s="430"/>
      <c r="D928" s="264"/>
      <c r="E928" s="264"/>
      <c r="F928" s="264"/>
      <c r="G928" s="264"/>
      <c r="H928" s="264"/>
      <c r="I928" s="264"/>
      <c r="J928" s="264"/>
      <c r="K928" s="264"/>
      <c r="L928" s="264"/>
      <c r="M928" s="264"/>
      <c r="N928" s="264"/>
      <c r="O928" s="266"/>
      <c r="P928" s="266"/>
    </row>
    <row r="929" ht="15.75" customHeight="1">
      <c r="A929" s="264"/>
      <c r="B929" s="264"/>
      <c r="C929" s="430"/>
      <c r="D929" s="264"/>
      <c r="E929" s="264"/>
      <c r="F929" s="264"/>
      <c r="G929" s="264"/>
      <c r="H929" s="264"/>
      <c r="I929" s="264"/>
      <c r="J929" s="264"/>
      <c r="K929" s="264"/>
      <c r="L929" s="264"/>
      <c r="M929" s="264"/>
      <c r="N929" s="264"/>
      <c r="O929" s="266"/>
      <c r="P929" s="266"/>
    </row>
    <row r="930" ht="15.75" customHeight="1">
      <c r="A930" s="264"/>
      <c r="B930" s="264"/>
      <c r="C930" s="430"/>
      <c r="D930" s="264"/>
      <c r="E930" s="264"/>
      <c r="F930" s="264"/>
      <c r="G930" s="264"/>
      <c r="H930" s="264"/>
      <c r="I930" s="264"/>
      <c r="J930" s="264"/>
      <c r="K930" s="264"/>
      <c r="L930" s="264"/>
      <c r="M930" s="264"/>
      <c r="N930" s="264"/>
      <c r="O930" s="266"/>
      <c r="P930" s="266"/>
    </row>
    <row r="931" ht="15.75" customHeight="1">
      <c r="A931" s="264"/>
      <c r="B931" s="264"/>
      <c r="C931" s="430"/>
      <c r="D931" s="264"/>
      <c r="E931" s="264"/>
      <c r="F931" s="264"/>
      <c r="G931" s="264"/>
      <c r="H931" s="264"/>
      <c r="I931" s="264"/>
      <c r="J931" s="264"/>
      <c r="K931" s="264"/>
      <c r="L931" s="264"/>
      <c r="M931" s="264"/>
      <c r="N931" s="264"/>
      <c r="O931" s="266"/>
      <c r="P931" s="266"/>
    </row>
    <row r="932" ht="15.75" customHeight="1">
      <c r="A932" s="264"/>
      <c r="B932" s="264"/>
      <c r="C932" s="430"/>
      <c r="D932" s="264"/>
      <c r="E932" s="264"/>
      <c r="F932" s="264"/>
      <c r="G932" s="264"/>
      <c r="H932" s="264"/>
      <c r="I932" s="264"/>
      <c r="J932" s="264"/>
      <c r="K932" s="264"/>
      <c r="L932" s="264"/>
      <c r="M932" s="264"/>
      <c r="N932" s="264"/>
      <c r="O932" s="266"/>
      <c r="P932" s="266"/>
    </row>
    <row r="933" ht="15.75" customHeight="1">
      <c r="A933" s="264"/>
      <c r="B933" s="264"/>
      <c r="C933" s="430"/>
      <c r="D933" s="264"/>
      <c r="E933" s="264"/>
      <c r="F933" s="264"/>
      <c r="G933" s="264"/>
      <c r="H933" s="264"/>
      <c r="I933" s="264"/>
      <c r="J933" s="264"/>
      <c r="K933" s="264"/>
      <c r="L933" s="264"/>
      <c r="M933" s="264"/>
      <c r="N933" s="264"/>
      <c r="O933" s="266"/>
      <c r="P933" s="266"/>
    </row>
    <row r="934" ht="15.75" customHeight="1">
      <c r="A934" s="264"/>
      <c r="B934" s="264"/>
      <c r="C934" s="430"/>
      <c r="D934" s="264"/>
      <c r="E934" s="264"/>
      <c r="F934" s="264"/>
      <c r="G934" s="264"/>
      <c r="H934" s="264"/>
      <c r="I934" s="264"/>
      <c r="J934" s="264"/>
      <c r="K934" s="264"/>
      <c r="L934" s="264"/>
      <c r="M934" s="264"/>
      <c r="N934" s="264"/>
      <c r="O934" s="266"/>
      <c r="P934" s="266"/>
    </row>
    <row r="935" ht="15.75" customHeight="1">
      <c r="A935" s="264"/>
      <c r="B935" s="264"/>
      <c r="C935" s="430"/>
      <c r="D935" s="264"/>
      <c r="E935" s="264"/>
      <c r="F935" s="264"/>
      <c r="G935" s="264"/>
      <c r="H935" s="264"/>
      <c r="I935" s="264"/>
      <c r="J935" s="264"/>
      <c r="K935" s="264"/>
      <c r="L935" s="264"/>
      <c r="M935" s="264"/>
      <c r="N935" s="264"/>
      <c r="O935" s="266"/>
      <c r="P935" s="266"/>
    </row>
    <row r="936" ht="15.75" customHeight="1">
      <c r="A936" s="264"/>
      <c r="B936" s="264"/>
      <c r="C936" s="430"/>
      <c r="D936" s="264"/>
      <c r="E936" s="264"/>
      <c r="F936" s="264"/>
      <c r="G936" s="264"/>
      <c r="H936" s="264"/>
      <c r="I936" s="264"/>
      <c r="J936" s="264"/>
      <c r="K936" s="264"/>
      <c r="L936" s="264"/>
      <c r="M936" s="264"/>
      <c r="N936" s="264"/>
      <c r="O936" s="266"/>
      <c r="P936" s="266"/>
    </row>
    <row r="937" ht="15.75" customHeight="1">
      <c r="A937" s="264"/>
      <c r="B937" s="264"/>
      <c r="C937" s="430"/>
      <c r="D937" s="264"/>
      <c r="E937" s="264"/>
      <c r="F937" s="264"/>
      <c r="G937" s="264"/>
      <c r="H937" s="264"/>
      <c r="I937" s="264"/>
      <c r="J937" s="264"/>
      <c r="K937" s="264"/>
      <c r="L937" s="264"/>
      <c r="M937" s="264"/>
      <c r="N937" s="264"/>
      <c r="O937" s="266"/>
      <c r="P937" s="266"/>
    </row>
    <row r="938" ht="15.75" customHeight="1">
      <c r="A938" s="264"/>
      <c r="B938" s="264"/>
      <c r="C938" s="430"/>
      <c r="D938" s="264"/>
      <c r="E938" s="264"/>
      <c r="F938" s="264"/>
      <c r="G938" s="264"/>
      <c r="H938" s="264"/>
      <c r="I938" s="264"/>
      <c r="J938" s="264"/>
      <c r="K938" s="264"/>
      <c r="L938" s="264"/>
      <c r="M938" s="264"/>
      <c r="N938" s="264"/>
      <c r="O938" s="266"/>
      <c r="P938" s="266"/>
    </row>
    <row r="939" ht="15.75" customHeight="1">
      <c r="A939" s="264"/>
      <c r="B939" s="264"/>
      <c r="C939" s="430"/>
      <c r="D939" s="264"/>
      <c r="E939" s="264"/>
      <c r="F939" s="264"/>
      <c r="G939" s="264"/>
      <c r="H939" s="264"/>
      <c r="I939" s="264"/>
      <c r="J939" s="264"/>
      <c r="K939" s="264"/>
      <c r="L939" s="264"/>
      <c r="M939" s="264"/>
      <c r="N939" s="264"/>
      <c r="O939" s="266"/>
      <c r="P939" s="266"/>
    </row>
    <row r="940" ht="15.75" customHeight="1">
      <c r="A940" s="264"/>
      <c r="B940" s="264"/>
      <c r="C940" s="430"/>
      <c r="D940" s="264"/>
      <c r="E940" s="264"/>
      <c r="F940" s="264"/>
      <c r="G940" s="264"/>
      <c r="H940" s="264"/>
      <c r="I940" s="264"/>
      <c r="J940" s="264"/>
      <c r="K940" s="264"/>
      <c r="L940" s="264"/>
      <c r="M940" s="264"/>
      <c r="N940" s="264"/>
      <c r="O940" s="266"/>
      <c r="P940" s="266"/>
    </row>
    <row r="941" ht="15.75" customHeight="1">
      <c r="A941" s="264"/>
      <c r="B941" s="264"/>
      <c r="C941" s="430"/>
      <c r="D941" s="264"/>
      <c r="E941" s="264"/>
      <c r="F941" s="264"/>
      <c r="G941" s="264"/>
      <c r="H941" s="264"/>
      <c r="I941" s="264"/>
      <c r="J941" s="264"/>
      <c r="K941" s="264"/>
      <c r="L941" s="264"/>
      <c r="M941" s="264"/>
      <c r="N941" s="264"/>
      <c r="O941" s="266"/>
      <c r="P941" s="266"/>
    </row>
    <row r="942" ht="15.75" customHeight="1">
      <c r="A942" s="264"/>
      <c r="B942" s="264"/>
      <c r="C942" s="430"/>
      <c r="D942" s="264"/>
      <c r="E942" s="264"/>
      <c r="F942" s="264"/>
      <c r="G942" s="264"/>
      <c r="H942" s="264"/>
      <c r="I942" s="264"/>
      <c r="J942" s="264"/>
      <c r="K942" s="264"/>
      <c r="L942" s="264"/>
      <c r="M942" s="264"/>
      <c r="N942" s="264"/>
      <c r="O942" s="266"/>
      <c r="P942" s="266"/>
    </row>
    <row r="943" ht="15.75" customHeight="1">
      <c r="A943" s="264"/>
      <c r="B943" s="264"/>
      <c r="C943" s="430"/>
      <c r="D943" s="264"/>
      <c r="E943" s="264"/>
      <c r="F943" s="264"/>
      <c r="G943" s="264"/>
      <c r="H943" s="264"/>
      <c r="I943" s="264"/>
      <c r="J943" s="264"/>
      <c r="K943" s="264"/>
      <c r="L943" s="264"/>
      <c r="M943" s="264"/>
      <c r="N943" s="264"/>
      <c r="O943" s="266"/>
      <c r="P943" s="266"/>
    </row>
    <row r="944" ht="15.75" customHeight="1">
      <c r="A944" s="264"/>
      <c r="B944" s="264"/>
      <c r="C944" s="430"/>
      <c r="D944" s="264"/>
      <c r="E944" s="264"/>
      <c r="F944" s="264"/>
      <c r="G944" s="264"/>
      <c r="H944" s="264"/>
      <c r="I944" s="264"/>
      <c r="J944" s="264"/>
      <c r="K944" s="264"/>
      <c r="L944" s="264"/>
      <c r="M944" s="264"/>
      <c r="N944" s="264"/>
      <c r="O944" s="266"/>
      <c r="P944" s="266"/>
    </row>
    <row r="945" ht="15.75" customHeight="1">
      <c r="A945" s="264"/>
      <c r="B945" s="264"/>
      <c r="C945" s="430"/>
      <c r="D945" s="264"/>
      <c r="E945" s="264"/>
      <c r="F945" s="264"/>
      <c r="G945" s="264"/>
      <c r="H945" s="264"/>
      <c r="I945" s="264"/>
      <c r="J945" s="264"/>
      <c r="K945" s="264"/>
      <c r="L945" s="264"/>
      <c r="M945" s="264"/>
      <c r="N945" s="264"/>
      <c r="O945" s="266"/>
      <c r="P945" s="266"/>
    </row>
    <row r="946" ht="15.75" customHeight="1">
      <c r="A946" s="264"/>
      <c r="B946" s="264"/>
      <c r="C946" s="430"/>
      <c r="D946" s="264"/>
      <c r="E946" s="264"/>
      <c r="F946" s="264"/>
      <c r="G946" s="264"/>
      <c r="H946" s="264"/>
      <c r="I946" s="264"/>
      <c r="J946" s="264"/>
      <c r="K946" s="264"/>
      <c r="L946" s="264"/>
      <c r="M946" s="264"/>
      <c r="N946" s="264"/>
      <c r="O946" s="266"/>
      <c r="P946" s="266"/>
    </row>
    <row r="947" ht="15.75" customHeight="1">
      <c r="A947" s="264"/>
      <c r="B947" s="264"/>
      <c r="C947" s="430"/>
      <c r="D947" s="264"/>
      <c r="E947" s="264"/>
      <c r="F947" s="264"/>
      <c r="G947" s="264"/>
      <c r="H947" s="264"/>
      <c r="I947" s="264"/>
      <c r="J947" s="264"/>
      <c r="K947" s="264"/>
      <c r="L947" s="264"/>
      <c r="M947" s="264"/>
      <c r="N947" s="264"/>
      <c r="O947" s="266"/>
      <c r="P947" s="266"/>
    </row>
    <row r="948" ht="15.75" customHeight="1">
      <c r="A948" s="264"/>
      <c r="B948" s="264"/>
      <c r="C948" s="430"/>
      <c r="D948" s="264"/>
      <c r="E948" s="264"/>
      <c r="F948" s="264"/>
      <c r="G948" s="264"/>
      <c r="H948" s="264"/>
      <c r="I948" s="264"/>
      <c r="J948" s="264"/>
      <c r="K948" s="264"/>
      <c r="L948" s="264"/>
      <c r="M948" s="264"/>
      <c r="N948" s="264"/>
      <c r="O948" s="266"/>
      <c r="P948" s="266"/>
    </row>
    <row r="949" ht="15.75" customHeight="1">
      <c r="A949" s="264"/>
      <c r="B949" s="264"/>
      <c r="C949" s="430"/>
      <c r="D949" s="264"/>
      <c r="E949" s="264"/>
      <c r="F949" s="264"/>
      <c r="G949" s="264"/>
      <c r="H949" s="264"/>
      <c r="I949" s="264"/>
      <c r="J949" s="264"/>
      <c r="K949" s="264"/>
      <c r="L949" s="264"/>
      <c r="M949" s="264"/>
      <c r="N949" s="264"/>
      <c r="O949" s="266"/>
      <c r="P949" s="266"/>
    </row>
    <row r="950" ht="15.75" customHeight="1">
      <c r="A950" s="264"/>
      <c r="B950" s="264"/>
      <c r="C950" s="430"/>
      <c r="D950" s="264"/>
      <c r="E950" s="264"/>
      <c r="F950" s="264"/>
      <c r="G950" s="264"/>
      <c r="H950" s="264"/>
      <c r="I950" s="264"/>
      <c r="J950" s="264"/>
      <c r="K950" s="264"/>
      <c r="L950" s="264"/>
      <c r="M950" s="264"/>
      <c r="N950" s="264"/>
      <c r="O950" s="266"/>
      <c r="P950" s="266"/>
    </row>
    <row r="951" ht="15.75" customHeight="1">
      <c r="A951" s="264"/>
      <c r="B951" s="264"/>
      <c r="C951" s="430"/>
      <c r="D951" s="264"/>
      <c r="E951" s="264"/>
      <c r="F951" s="264"/>
      <c r="G951" s="264"/>
      <c r="H951" s="264"/>
      <c r="I951" s="264"/>
      <c r="J951" s="264"/>
      <c r="K951" s="264"/>
      <c r="L951" s="264"/>
      <c r="M951" s="264"/>
      <c r="N951" s="264"/>
      <c r="O951" s="266"/>
      <c r="P951" s="266"/>
    </row>
    <row r="952" ht="15.75" customHeight="1">
      <c r="A952" s="264"/>
      <c r="B952" s="264"/>
      <c r="C952" s="430"/>
      <c r="D952" s="264"/>
      <c r="E952" s="264"/>
      <c r="F952" s="264"/>
      <c r="G952" s="264"/>
      <c r="H952" s="264"/>
      <c r="I952" s="264"/>
      <c r="J952" s="264"/>
      <c r="K952" s="264"/>
      <c r="L952" s="264"/>
      <c r="M952" s="264"/>
      <c r="N952" s="264"/>
      <c r="O952" s="266"/>
      <c r="P952" s="266"/>
    </row>
    <row r="953" ht="15.75" customHeight="1">
      <c r="A953" s="264"/>
      <c r="B953" s="264"/>
      <c r="C953" s="430"/>
      <c r="D953" s="264"/>
      <c r="E953" s="264"/>
      <c r="F953" s="264"/>
      <c r="G953" s="264"/>
      <c r="H953" s="264"/>
      <c r="I953" s="264"/>
      <c r="J953" s="264"/>
      <c r="K953" s="264"/>
      <c r="L953" s="264"/>
      <c r="M953" s="264"/>
      <c r="N953" s="264"/>
      <c r="O953" s="266"/>
      <c r="P953" s="266"/>
    </row>
    <row r="954" ht="15.75" customHeight="1">
      <c r="A954" s="264"/>
      <c r="B954" s="264"/>
      <c r="C954" s="430"/>
      <c r="D954" s="264"/>
      <c r="E954" s="264"/>
      <c r="F954" s="264"/>
      <c r="G954" s="264"/>
      <c r="H954" s="264"/>
      <c r="I954" s="264"/>
      <c r="J954" s="264"/>
      <c r="K954" s="264"/>
      <c r="L954" s="264"/>
      <c r="M954" s="264"/>
      <c r="N954" s="264"/>
      <c r="O954" s="266"/>
      <c r="P954" s="266"/>
    </row>
    <row r="955" ht="15.75" customHeight="1">
      <c r="A955" s="264"/>
      <c r="B955" s="264"/>
      <c r="C955" s="430"/>
      <c r="D955" s="264"/>
      <c r="E955" s="264"/>
      <c r="F955" s="264"/>
      <c r="G955" s="264"/>
      <c r="H955" s="264"/>
      <c r="I955" s="264"/>
      <c r="J955" s="264"/>
      <c r="K955" s="264"/>
      <c r="L955" s="264"/>
      <c r="M955" s="264"/>
      <c r="N955" s="264"/>
      <c r="O955" s="266"/>
      <c r="P955" s="266"/>
    </row>
    <row r="956" ht="15.75" customHeight="1">
      <c r="A956" s="264"/>
      <c r="B956" s="264"/>
      <c r="C956" s="430"/>
      <c r="D956" s="264"/>
      <c r="E956" s="264"/>
      <c r="F956" s="264"/>
      <c r="G956" s="264"/>
      <c r="H956" s="264"/>
      <c r="I956" s="264"/>
      <c r="J956" s="264"/>
      <c r="K956" s="264"/>
      <c r="L956" s="264"/>
      <c r="M956" s="264"/>
      <c r="N956" s="264"/>
      <c r="O956" s="266"/>
      <c r="P956" s="266"/>
    </row>
    <row r="957" ht="15.75" customHeight="1">
      <c r="A957" s="264"/>
      <c r="B957" s="264"/>
      <c r="C957" s="430"/>
      <c r="D957" s="264"/>
      <c r="E957" s="264"/>
      <c r="F957" s="264"/>
      <c r="G957" s="264"/>
      <c r="H957" s="264"/>
      <c r="I957" s="264"/>
      <c r="J957" s="264"/>
      <c r="K957" s="264"/>
      <c r="L957" s="264"/>
      <c r="M957" s="264"/>
      <c r="N957" s="264"/>
      <c r="O957" s="266"/>
      <c r="P957" s="266"/>
    </row>
    <row r="958" ht="15.75" customHeight="1">
      <c r="A958" s="264"/>
      <c r="B958" s="264"/>
      <c r="C958" s="430"/>
      <c r="D958" s="264"/>
      <c r="E958" s="264"/>
      <c r="F958" s="264"/>
      <c r="G958" s="264"/>
      <c r="H958" s="264"/>
      <c r="I958" s="264"/>
      <c r="J958" s="264"/>
      <c r="K958" s="264"/>
      <c r="L958" s="264"/>
      <c r="M958" s="264"/>
      <c r="N958" s="264"/>
      <c r="O958" s="266"/>
      <c r="P958" s="266"/>
    </row>
    <row r="959" ht="15.75" customHeight="1">
      <c r="A959" s="264"/>
      <c r="B959" s="264"/>
      <c r="C959" s="430"/>
      <c r="D959" s="264"/>
      <c r="E959" s="264"/>
      <c r="F959" s="264"/>
      <c r="G959" s="264"/>
      <c r="H959" s="264"/>
      <c r="I959" s="264"/>
      <c r="J959" s="264"/>
      <c r="K959" s="264"/>
      <c r="L959" s="264"/>
      <c r="M959" s="264"/>
      <c r="N959" s="264"/>
      <c r="O959" s="266"/>
      <c r="P959" s="266"/>
    </row>
    <row r="960" ht="15.75" customHeight="1">
      <c r="A960" s="264"/>
      <c r="B960" s="264"/>
      <c r="C960" s="430"/>
      <c r="D960" s="264"/>
      <c r="E960" s="264"/>
      <c r="F960" s="264"/>
      <c r="G960" s="264"/>
      <c r="H960" s="264"/>
      <c r="I960" s="264"/>
      <c r="J960" s="264"/>
      <c r="K960" s="264"/>
      <c r="L960" s="264"/>
      <c r="M960" s="264"/>
      <c r="N960" s="264"/>
      <c r="O960" s="266"/>
      <c r="P960" s="266"/>
    </row>
    <row r="961" ht="15.75" customHeight="1">
      <c r="A961" s="264"/>
      <c r="B961" s="264"/>
      <c r="C961" s="430"/>
      <c r="D961" s="264"/>
      <c r="E961" s="264"/>
      <c r="F961" s="264"/>
      <c r="G961" s="264"/>
      <c r="H961" s="264"/>
      <c r="I961" s="264"/>
      <c r="J961" s="264"/>
      <c r="K961" s="264"/>
      <c r="L961" s="264"/>
      <c r="M961" s="264"/>
      <c r="N961" s="264"/>
      <c r="O961" s="266"/>
      <c r="P961" s="266"/>
    </row>
    <row r="962" ht="15.75" customHeight="1">
      <c r="A962" s="264"/>
      <c r="B962" s="264"/>
      <c r="C962" s="430"/>
      <c r="D962" s="264"/>
      <c r="E962" s="264"/>
      <c r="F962" s="264"/>
      <c r="G962" s="264"/>
      <c r="H962" s="264"/>
      <c r="I962" s="264"/>
      <c r="J962" s="264"/>
      <c r="K962" s="264"/>
      <c r="L962" s="264"/>
      <c r="M962" s="264"/>
      <c r="N962" s="264"/>
      <c r="O962" s="266"/>
      <c r="P962" s="266"/>
    </row>
    <row r="963" ht="15.75" customHeight="1">
      <c r="A963" s="264"/>
      <c r="B963" s="264"/>
      <c r="C963" s="430"/>
      <c r="D963" s="264"/>
      <c r="E963" s="264"/>
      <c r="F963" s="264"/>
      <c r="G963" s="264"/>
      <c r="H963" s="264"/>
      <c r="I963" s="264"/>
      <c r="J963" s="264"/>
      <c r="K963" s="264"/>
      <c r="L963" s="264"/>
      <c r="M963" s="264"/>
      <c r="N963" s="264"/>
      <c r="O963" s="266"/>
      <c r="P963" s="266"/>
    </row>
    <row r="964" ht="15.75" customHeight="1">
      <c r="A964" s="264"/>
      <c r="B964" s="264"/>
      <c r="C964" s="430"/>
      <c r="D964" s="264"/>
      <c r="E964" s="264"/>
      <c r="F964" s="264"/>
      <c r="G964" s="264"/>
      <c r="H964" s="264"/>
      <c r="I964" s="264"/>
      <c r="J964" s="264"/>
      <c r="K964" s="264"/>
      <c r="L964" s="264"/>
      <c r="M964" s="264"/>
      <c r="N964" s="264"/>
      <c r="O964" s="266"/>
      <c r="P964" s="266"/>
    </row>
    <row r="965" ht="15.75" customHeight="1">
      <c r="A965" s="264"/>
      <c r="B965" s="264"/>
      <c r="C965" s="430"/>
      <c r="D965" s="264"/>
      <c r="E965" s="264"/>
      <c r="F965" s="264"/>
      <c r="G965" s="264"/>
      <c r="H965" s="264"/>
      <c r="I965" s="264"/>
      <c r="J965" s="264"/>
      <c r="K965" s="264"/>
      <c r="L965" s="264"/>
      <c r="M965" s="264"/>
      <c r="N965" s="264"/>
      <c r="O965" s="266"/>
      <c r="P965" s="266"/>
    </row>
    <row r="966" ht="15.75" customHeight="1">
      <c r="A966" s="264"/>
      <c r="B966" s="264"/>
      <c r="C966" s="430"/>
      <c r="D966" s="264"/>
      <c r="E966" s="264"/>
      <c r="F966" s="264"/>
      <c r="G966" s="264"/>
      <c r="H966" s="264"/>
      <c r="I966" s="264"/>
      <c r="J966" s="264"/>
      <c r="K966" s="264"/>
      <c r="L966" s="264"/>
      <c r="M966" s="264"/>
      <c r="N966" s="264"/>
      <c r="O966" s="266"/>
      <c r="P966" s="266"/>
    </row>
    <row r="967" ht="15.75" customHeight="1">
      <c r="A967" s="264"/>
      <c r="B967" s="264"/>
      <c r="C967" s="430"/>
      <c r="D967" s="264"/>
      <c r="E967" s="264"/>
      <c r="F967" s="264"/>
      <c r="G967" s="264"/>
      <c r="H967" s="264"/>
      <c r="I967" s="264"/>
      <c r="J967" s="264"/>
      <c r="K967" s="264"/>
      <c r="L967" s="264"/>
      <c r="M967" s="264"/>
      <c r="N967" s="264"/>
      <c r="O967" s="266"/>
      <c r="P967" s="266"/>
    </row>
    <row r="968" ht="15.75" customHeight="1">
      <c r="A968" s="264"/>
      <c r="B968" s="264"/>
      <c r="C968" s="430"/>
      <c r="D968" s="264"/>
      <c r="E968" s="264"/>
      <c r="F968" s="264"/>
      <c r="G968" s="264"/>
      <c r="H968" s="264"/>
      <c r="I968" s="264"/>
      <c r="J968" s="264"/>
      <c r="K968" s="264"/>
      <c r="L968" s="264"/>
      <c r="M968" s="264"/>
      <c r="N968" s="264"/>
      <c r="O968" s="266"/>
      <c r="P968" s="266"/>
    </row>
    <row r="969" ht="15.75" customHeight="1">
      <c r="A969" s="264"/>
      <c r="B969" s="264"/>
      <c r="C969" s="430"/>
      <c r="D969" s="264"/>
      <c r="E969" s="264"/>
      <c r="F969" s="264"/>
      <c r="G969" s="264"/>
      <c r="H969" s="264"/>
      <c r="I969" s="264"/>
      <c r="J969" s="264"/>
      <c r="K969" s="264"/>
      <c r="L969" s="264"/>
      <c r="M969" s="264"/>
      <c r="N969" s="264"/>
      <c r="O969" s="266"/>
      <c r="P969" s="266"/>
    </row>
    <row r="970" ht="15.75" customHeight="1">
      <c r="A970" s="264"/>
      <c r="B970" s="264"/>
      <c r="C970" s="430"/>
      <c r="D970" s="264"/>
      <c r="E970" s="264"/>
      <c r="F970" s="264"/>
      <c r="G970" s="264"/>
      <c r="H970" s="264"/>
      <c r="I970" s="264"/>
      <c r="J970" s="264"/>
      <c r="K970" s="264"/>
      <c r="L970" s="264"/>
      <c r="M970" s="264"/>
      <c r="N970" s="264"/>
      <c r="O970" s="266"/>
      <c r="P970" s="266"/>
    </row>
    <row r="971" ht="15.75" customHeight="1">
      <c r="A971" s="264"/>
      <c r="B971" s="264"/>
      <c r="C971" s="430"/>
      <c r="D971" s="264"/>
      <c r="E971" s="264"/>
      <c r="F971" s="264"/>
      <c r="G971" s="264"/>
      <c r="H971" s="264"/>
      <c r="I971" s="264"/>
      <c r="J971" s="264"/>
      <c r="K971" s="264"/>
      <c r="L971" s="264"/>
      <c r="M971" s="264"/>
      <c r="N971" s="264"/>
      <c r="O971" s="266"/>
      <c r="P971" s="266"/>
    </row>
    <row r="972" ht="15.75" customHeight="1">
      <c r="A972" s="264"/>
      <c r="B972" s="264"/>
      <c r="C972" s="430"/>
      <c r="D972" s="264"/>
      <c r="E972" s="264"/>
      <c r="F972" s="264"/>
      <c r="G972" s="264"/>
      <c r="H972" s="264"/>
      <c r="I972" s="264"/>
      <c r="J972" s="264"/>
      <c r="K972" s="264"/>
      <c r="L972" s="264"/>
      <c r="M972" s="264"/>
      <c r="N972" s="264"/>
      <c r="O972" s="266"/>
      <c r="P972" s="266"/>
    </row>
    <row r="973" ht="15.75" customHeight="1">
      <c r="A973" s="264"/>
      <c r="B973" s="264"/>
      <c r="C973" s="430"/>
      <c r="D973" s="264"/>
      <c r="E973" s="264"/>
      <c r="F973" s="264"/>
      <c r="G973" s="264"/>
      <c r="H973" s="264"/>
      <c r="I973" s="264"/>
      <c r="J973" s="264"/>
      <c r="K973" s="264"/>
      <c r="L973" s="264"/>
      <c r="M973" s="264"/>
      <c r="N973" s="264"/>
      <c r="O973" s="266"/>
      <c r="P973" s="266"/>
    </row>
    <row r="974" ht="15.75" customHeight="1">
      <c r="A974" s="264"/>
      <c r="B974" s="264"/>
      <c r="C974" s="430"/>
      <c r="D974" s="264"/>
      <c r="E974" s="264"/>
      <c r="F974" s="264"/>
      <c r="G974" s="264"/>
      <c r="H974" s="264"/>
      <c r="I974" s="264"/>
      <c r="J974" s="264"/>
      <c r="K974" s="264"/>
      <c r="L974" s="264"/>
      <c r="M974" s="264"/>
      <c r="N974" s="264"/>
      <c r="O974" s="266"/>
      <c r="P974" s="266"/>
    </row>
    <row r="975" ht="15.75" customHeight="1">
      <c r="A975" s="264"/>
      <c r="B975" s="264"/>
      <c r="C975" s="430"/>
      <c r="D975" s="264"/>
      <c r="E975" s="264"/>
      <c r="F975" s="264"/>
      <c r="G975" s="264"/>
      <c r="H975" s="264"/>
      <c r="I975" s="264"/>
      <c r="J975" s="264"/>
      <c r="K975" s="264"/>
      <c r="L975" s="264"/>
      <c r="M975" s="264"/>
      <c r="N975" s="264"/>
      <c r="O975" s="266"/>
      <c r="P975" s="266"/>
    </row>
    <row r="976" ht="15.75" customHeight="1">
      <c r="A976" s="264"/>
      <c r="B976" s="264"/>
      <c r="C976" s="430"/>
      <c r="D976" s="264"/>
      <c r="E976" s="264"/>
      <c r="F976" s="264"/>
      <c r="G976" s="264"/>
      <c r="H976" s="264"/>
      <c r="I976" s="264"/>
      <c r="J976" s="264"/>
      <c r="K976" s="264"/>
      <c r="L976" s="264"/>
      <c r="M976" s="264"/>
      <c r="N976" s="264"/>
      <c r="O976" s="266"/>
      <c r="P976" s="266"/>
    </row>
    <row r="977" ht="15.75" customHeight="1">
      <c r="A977" s="264"/>
      <c r="B977" s="264"/>
      <c r="C977" s="430"/>
      <c r="D977" s="264"/>
      <c r="E977" s="264"/>
      <c r="F977" s="264"/>
      <c r="G977" s="264"/>
      <c r="H977" s="264"/>
      <c r="I977" s="264"/>
      <c r="J977" s="264"/>
      <c r="K977" s="264"/>
      <c r="L977" s="264"/>
      <c r="M977" s="264"/>
      <c r="N977" s="264"/>
      <c r="O977" s="266"/>
      <c r="P977" s="266"/>
    </row>
    <row r="978" ht="15.75" customHeight="1">
      <c r="A978" s="264"/>
      <c r="B978" s="264"/>
      <c r="C978" s="430"/>
      <c r="D978" s="264"/>
      <c r="E978" s="264"/>
      <c r="F978" s="264"/>
      <c r="G978" s="264"/>
      <c r="H978" s="264"/>
      <c r="I978" s="264"/>
      <c r="J978" s="264"/>
      <c r="K978" s="264"/>
      <c r="L978" s="264"/>
      <c r="M978" s="264"/>
      <c r="N978" s="264"/>
      <c r="O978" s="266"/>
      <c r="P978" s="266"/>
    </row>
    <row r="979" ht="15.75" customHeight="1">
      <c r="A979" s="264"/>
      <c r="B979" s="264"/>
      <c r="C979" s="430"/>
      <c r="D979" s="264"/>
      <c r="E979" s="264"/>
      <c r="F979" s="264"/>
      <c r="G979" s="264"/>
      <c r="H979" s="264"/>
      <c r="I979" s="264"/>
      <c r="J979" s="264"/>
      <c r="K979" s="264"/>
      <c r="L979" s="264"/>
      <c r="M979" s="264"/>
      <c r="N979" s="264"/>
      <c r="O979" s="266"/>
      <c r="P979" s="266"/>
    </row>
    <row r="980" ht="15.75" customHeight="1">
      <c r="A980" s="264"/>
      <c r="B980" s="264"/>
      <c r="C980" s="430"/>
      <c r="D980" s="264"/>
      <c r="E980" s="264"/>
      <c r="F980" s="264"/>
      <c r="G980" s="264"/>
      <c r="H980" s="264"/>
      <c r="I980" s="264"/>
      <c r="J980" s="264"/>
      <c r="K980" s="264"/>
      <c r="L980" s="264"/>
      <c r="M980" s="264"/>
      <c r="N980" s="264"/>
      <c r="O980" s="266"/>
      <c r="P980" s="266"/>
    </row>
    <row r="981" ht="15.75" customHeight="1">
      <c r="A981" s="264"/>
      <c r="B981" s="264"/>
      <c r="C981" s="430"/>
      <c r="D981" s="264"/>
      <c r="E981" s="264"/>
      <c r="F981" s="264"/>
      <c r="G981" s="264"/>
      <c r="H981" s="264"/>
      <c r="I981" s="264"/>
      <c r="J981" s="264"/>
      <c r="K981" s="264"/>
      <c r="L981" s="264"/>
      <c r="M981" s="264"/>
      <c r="N981" s="264"/>
      <c r="O981" s="266"/>
      <c r="P981" s="266"/>
    </row>
    <row r="982" ht="15.75" customHeight="1">
      <c r="A982" s="264"/>
      <c r="B982" s="264"/>
      <c r="C982" s="430"/>
      <c r="D982" s="264"/>
      <c r="E982" s="264"/>
      <c r="F982" s="264"/>
      <c r="G982" s="264"/>
      <c r="H982" s="264"/>
      <c r="I982" s="264"/>
      <c r="J982" s="264"/>
      <c r="K982" s="264"/>
      <c r="L982" s="264"/>
      <c r="M982" s="264"/>
      <c r="N982" s="264"/>
      <c r="O982" s="266"/>
      <c r="P982" s="266"/>
    </row>
    <row r="983" ht="15.75" customHeight="1">
      <c r="A983" s="264"/>
      <c r="B983" s="264"/>
      <c r="C983" s="430"/>
      <c r="D983" s="264"/>
      <c r="E983" s="264"/>
      <c r="F983" s="264"/>
      <c r="G983" s="264"/>
      <c r="H983" s="264"/>
      <c r="I983" s="264"/>
      <c r="J983" s="264"/>
      <c r="K983" s="264"/>
      <c r="L983" s="264"/>
      <c r="M983" s="264"/>
      <c r="N983" s="264"/>
      <c r="O983" s="266"/>
      <c r="P983" s="266"/>
    </row>
    <row r="984" ht="15.75" customHeight="1">
      <c r="A984" s="264"/>
      <c r="B984" s="264"/>
      <c r="C984" s="430"/>
      <c r="D984" s="264"/>
      <c r="E984" s="264"/>
      <c r="F984" s="264"/>
      <c r="G984" s="264"/>
      <c r="H984" s="264"/>
      <c r="I984" s="264"/>
      <c r="J984" s="264"/>
      <c r="K984" s="264"/>
      <c r="L984" s="264"/>
      <c r="M984" s="264"/>
      <c r="N984" s="264"/>
      <c r="O984" s="266"/>
      <c r="P984" s="266"/>
    </row>
    <row r="985" ht="15.75" customHeight="1">
      <c r="A985" s="264"/>
      <c r="B985" s="264"/>
      <c r="C985" s="430"/>
      <c r="D985" s="264"/>
      <c r="E985" s="264"/>
      <c r="F985" s="264"/>
      <c r="G985" s="264"/>
      <c r="H985" s="264"/>
      <c r="I985" s="264"/>
      <c r="J985" s="264"/>
      <c r="K985" s="264"/>
      <c r="L985" s="264"/>
      <c r="M985" s="264"/>
      <c r="N985" s="264"/>
      <c r="O985" s="266"/>
      <c r="P985" s="266"/>
    </row>
    <row r="986" ht="15.75" customHeight="1">
      <c r="A986" s="264"/>
      <c r="B986" s="264"/>
      <c r="C986" s="430"/>
      <c r="D986" s="264"/>
      <c r="E986" s="264"/>
      <c r="F986" s="264"/>
      <c r="G986" s="264"/>
      <c r="H986" s="264"/>
      <c r="I986" s="264"/>
      <c r="J986" s="264"/>
      <c r="K986" s="264"/>
      <c r="L986" s="264"/>
      <c r="M986" s="264"/>
      <c r="N986" s="264"/>
      <c r="O986" s="266"/>
      <c r="P986" s="266"/>
    </row>
    <row r="987" ht="15.75" customHeight="1">
      <c r="A987" s="264"/>
      <c r="B987" s="264"/>
      <c r="C987" s="430"/>
      <c r="D987" s="264"/>
      <c r="E987" s="264"/>
      <c r="F987" s="264"/>
      <c r="G987" s="264"/>
      <c r="H987" s="264"/>
      <c r="I987" s="264"/>
      <c r="J987" s="264"/>
      <c r="K987" s="264"/>
      <c r="L987" s="264"/>
      <c r="M987" s="264"/>
      <c r="N987" s="264"/>
      <c r="O987" s="266"/>
      <c r="P987" s="266"/>
    </row>
    <row r="988" ht="15.75" customHeight="1">
      <c r="A988" s="264"/>
      <c r="B988" s="264"/>
      <c r="C988" s="430"/>
      <c r="D988" s="264"/>
      <c r="E988" s="264"/>
      <c r="F988" s="264"/>
      <c r="G988" s="264"/>
      <c r="H988" s="264"/>
      <c r="I988" s="264"/>
      <c r="J988" s="264"/>
      <c r="K988" s="264"/>
      <c r="L988" s="264"/>
      <c r="M988" s="264"/>
      <c r="N988" s="264"/>
      <c r="O988" s="266"/>
      <c r="P988" s="266"/>
    </row>
    <row r="989" ht="15.75" customHeight="1">
      <c r="A989" s="264"/>
      <c r="B989" s="264"/>
      <c r="C989" s="430"/>
      <c r="D989" s="264"/>
      <c r="E989" s="264"/>
      <c r="F989" s="264"/>
      <c r="G989" s="264"/>
      <c r="H989" s="264"/>
      <c r="I989" s="264"/>
      <c r="J989" s="264"/>
      <c r="K989" s="264"/>
      <c r="L989" s="264"/>
      <c r="M989" s="264"/>
      <c r="N989" s="264"/>
      <c r="O989" s="266"/>
      <c r="P989" s="266"/>
    </row>
    <row r="990" ht="15.75" customHeight="1">
      <c r="A990" s="264"/>
      <c r="B990" s="264"/>
      <c r="C990" s="430"/>
      <c r="D990" s="264"/>
      <c r="E990" s="264"/>
      <c r="F990" s="264"/>
      <c r="G990" s="264"/>
      <c r="H990" s="264"/>
      <c r="I990" s="264"/>
      <c r="J990" s="264"/>
      <c r="K990" s="264"/>
      <c r="L990" s="264"/>
      <c r="M990" s="264"/>
      <c r="N990" s="264"/>
      <c r="O990" s="266"/>
      <c r="P990" s="266"/>
    </row>
    <row r="991" ht="15.75" customHeight="1">
      <c r="A991" s="264"/>
      <c r="B991" s="264"/>
      <c r="C991" s="430"/>
      <c r="D991" s="264"/>
      <c r="E991" s="264"/>
      <c r="F991" s="264"/>
      <c r="G991" s="264"/>
      <c r="H991" s="264"/>
      <c r="I991" s="264"/>
      <c r="J991" s="264"/>
      <c r="K991" s="264"/>
      <c r="L991" s="264"/>
      <c r="M991" s="264"/>
      <c r="N991" s="264"/>
      <c r="O991" s="266"/>
      <c r="P991" s="266"/>
    </row>
    <row r="992" ht="15.75" customHeight="1">
      <c r="A992" s="264"/>
      <c r="B992" s="264"/>
      <c r="C992" s="430"/>
      <c r="D992" s="264"/>
      <c r="E992" s="264"/>
      <c r="F992" s="264"/>
      <c r="G992" s="264"/>
      <c r="H992" s="264"/>
      <c r="I992" s="264"/>
      <c r="J992" s="264"/>
      <c r="K992" s="264"/>
      <c r="L992" s="264"/>
      <c r="M992" s="264"/>
      <c r="N992" s="264"/>
      <c r="O992" s="266"/>
      <c r="P992" s="266"/>
    </row>
    <row r="993" ht="15.75" customHeight="1">
      <c r="A993" s="264"/>
      <c r="B993" s="264"/>
      <c r="C993" s="430"/>
      <c r="D993" s="264"/>
      <c r="E993" s="264"/>
      <c r="F993" s="264"/>
      <c r="G993" s="264"/>
      <c r="H993" s="264"/>
      <c r="I993" s="264"/>
      <c r="J993" s="264"/>
      <c r="K993" s="264"/>
      <c r="L993" s="264"/>
      <c r="M993" s="264"/>
      <c r="N993" s="264"/>
      <c r="O993" s="266"/>
      <c r="P993" s="266"/>
    </row>
    <row r="994" ht="15.75" customHeight="1">
      <c r="A994" s="264"/>
      <c r="B994" s="264"/>
      <c r="C994" s="430"/>
      <c r="D994" s="264"/>
      <c r="E994" s="264"/>
      <c r="F994" s="264"/>
      <c r="G994" s="264"/>
      <c r="H994" s="264"/>
      <c r="I994" s="264"/>
      <c r="J994" s="264"/>
      <c r="K994" s="264"/>
      <c r="L994" s="264"/>
      <c r="M994" s="264"/>
      <c r="N994" s="264"/>
      <c r="O994" s="266"/>
      <c r="P994" s="266"/>
    </row>
    <row r="995" ht="15.75" customHeight="1">
      <c r="A995" s="264"/>
      <c r="B995" s="264"/>
      <c r="C995" s="430"/>
      <c r="D995" s="264"/>
      <c r="E995" s="264"/>
      <c r="F995" s="264"/>
      <c r="G995" s="264"/>
      <c r="H995" s="264"/>
      <c r="I995" s="264"/>
      <c r="J995" s="264"/>
      <c r="K995" s="264"/>
      <c r="L995" s="264"/>
      <c r="M995" s="264"/>
      <c r="N995" s="264"/>
      <c r="O995" s="266"/>
      <c r="P995" s="266"/>
    </row>
    <row r="996" ht="15.75" customHeight="1">
      <c r="A996" s="264"/>
      <c r="B996" s="264"/>
      <c r="C996" s="430"/>
      <c r="D996" s="264"/>
      <c r="E996" s="264"/>
      <c r="F996" s="264"/>
      <c r="G996" s="264"/>
      <c r="H996" s="264"/>
      <c r="I996" s="264"/>
      <c r="J996" s="264"/>
      <c r="K996" s="264"/>
      <c r="L996" s="264"/>
      <c r="M996" s="264"/>
      <c r="N996" s="264"/>
      <c r="O996" s="266"/>
      <c r="P996" s="266"/>
    </row>
    <row r="997" ht="15.75" customHeight="1">
      <c r="A997" s="264"/>
      <c r="B997" s="264"/>
      <c r="C997" s="430"/>
      <c r="D997" s="264"/>
      <c r="E997" s="264"/>
      <c r="F997" s="264"/>
      <c r="G997" s="264"/>
      <c r="H997" s="264"/>
      <c r="I997" s="264"/>
      <c r="J997" s="264"/>
      <c r="K997" s="264"/>
      <c r="L997" s="264"/>
      <c r="M997" s="264"/>
      <c r="N997" s="264"/>
      <c r="O997" s="266"/>
      <c r="P997" s="266"/>
    </row>
    <row r="998" ht="15.75" customHeight="1">
      <c r="A998" s="264"/>
      <c r="B998" s="264"/>
      <c r="C998" s="430"/>
      <c r="D998" s="264"/>
      <c r="E998" s="264"/>
      <c r="F998" s="264"/>
      <c r="G998" s="264"/>
      <c r="H998" s="264"/>
      <c r="I998" s="264"/>
      <c r="J998" s="264"/>
      <c r="K998" s="264"/>
      <c r="L998" s="264"/>
      <c r="M998" s="264"/>
      <c r="N998" s="264"/>
      <c r="O998" s="266"/>
      <c r="P998" s="266"/>
    </row>
    <row r="999" ht="15.75" customHeight="1">
      <c r="A999" s="264"/>
      <c r="B999" s="264"/>
      <c r="C999" s="430"/>
      <c r="D999" s="264"/>
      <c r="E999" s="264"/>
      <c r="F999" s="264"/>
      <c r="G999" s="264"/>
      <c r="H999" s="264"/>
      <c r="I999" s="264"/>
      <c r="J999" s="264"/>
      <c r="K999" s="264"/>
      <c r="L999" s="264"/>
      <c r="M999" s="264"/>
      <c r="N999" s="264"/>
      <c r="O999" s="266"/>
      <c r="P999" s="266"/>
    </row>
    <row r="1000" ht="15.75" customHeight="1">
      <c r="A1000" s="264"/>
      <c r="B1000" s="264"/>
      <c r="C1000" s="430"/>
      <c r="D1000" s="264"/>
      <c r="E1000" s="264"/>
      <c r="F1000" s="264"/>
      <c r="G1000" s="264"/>
      <c r="H1000" s="264"/>
      <c r="I1000" s="264"/>
      <c r="J1000" s="264"/>
      <c r="K1000" s="264"/>
      <c r="L1000" s="264"/>
      <c r="M1000" s="264"/>
      <c r="N1000" s="264"/>
      <c r="O1000" s="266"/>
      <c r="P1000" s="266"/>
    </row>
  </sheetData>
  <mergeCells count="93">
    <mergeCell ref="D4:F4"/>
    <mergeCell ref="H4:I4"/>
    <mergeCell ref="J4:O4"/>
    <mergeCell ref="P4:P5"/>
    <mergeCell ref="Q4:Z4"/>
    <mergeCell ref="R5:S5"/>
    <mergeCell ref="A1:P1"/>
    <mergeCell ref="Q1:Z1"/>
    <mergeCell ref="A2:P2"/>
    <mergeCell ref="Q2:Z2"/>
    <mergeCell ref="A3:P3"/>
    <mergeCell ref="Q3:Z3"/>
    <mergeCell ref="A4:A5"/>
    <mergeCell ref="A17:A24"/>
    <mergeCell ref="A26:A29"/>
    <mergeCell ref="A31:A39"/>
    <mergeCell ref="A41:A44"/>
    <mergeCell ref="A52:A53"/>
    <mergeCell ref="B4:B5"/>
    <mergeCell ref="C4:C5"/>
    <mergeCell ref="A6:A9"/>
    <mergeCell ref="C6:C9"/>
    <mergeCell ref="A11:A15"/>
    <mergeCell ref="C11:C15"/>
    <mergeCell ref="C17:C24"/>
    <mergeCell ref="C52:C53"/>
    <mergeCell ref="D52:F52"/>
    <mergeCell ref="A97:A98"/>
    <mergeCell ref="A122:A123"/>
    <mergeCell ref="A124:A127"/>
    <mergeCell ref="A129:A132"/>
    <mergeCell ref="A134:A136"/>
    <mergeCell ref="A138:A140"/>
    <mergeCell ref="C124:C127"/>
    <mergeCell ref="C129:C132"/>
    <mergeCell ref="C134:C136"/>
    <mergeCell ref="C138:C140"/>
    <mergeCell ref="A85:A87"/>
    <mergeCell ref="C85:C87"/>
    <mergeCell ref="A89:A95"/>
    <mergeCell ref="C89:C95"/>
    <mergeCell ref="C97:C98"/>
    <mergeCell ref="C100:C109"/>
    <mergeCell ref="C111:C114"/>
    <mergeCell ref="J171:O171"/>
    <mergeCell ref="P171:P172"/>
    <mergeCell ref="A169:P169"/>
    <mergeCell ref="A170:P170"/>
    <mergeCell ref="A171:A172"/>
    <mergeCell ref="B171:B172"/>
    <mergeCell ref="C171:C172"/>
    <mergeCell ref="D171:F171"/>
    <mergeCell ref="H171:I171"/>
    <mergeCell ref="H52:I52"/>
    <mergeCell ref="J52:O52"/>
    <mergeCell ref="C26:C29"/>
    <mergeCell ref="C31:C39"/>
    <mergeCell ref="C41:C44"/>
    <mergeCell ref="A49:P49"/>
    <mergeCell ref="A50:P50"/>
    <mergeCell ref="A51:P51"/>
    <mergeCell ref="P52:P53"/>
    <mergeCell ref="C65:C68"/>
    <mergeCell ref="C70:C75"/>
    <mergeCell ref="A80:P80"/>
    <mergeCell ref="A81:P81"/>
    <mergeCell ref="A82:P82"/>
    <mergeCell ref="A83:A84"/>
    <mergeCell ref="B83:B84"/>
    <mergeCell ref="C83:C84"/>
    <mergeCell ref="D83:F83"/>
    <mergeCell ref="H83:I83"/>
    <mergeCell ref="J83:O83"/>
    <mergeCell ref="P83:P84"/>
    <mergeCell ref="B52:B53"/>
    <mergeCell ref="A54:A58"/>
    <mergeCell ref="C54:C58"/>
    <mergeCell ref="A60:A63"/>
    <mergeCell ref="C60:C63"/>
    <mergeCell ref="A65:A68"/>
    <mergeCell ref="A70:A75"/>
    <mergeCell ref="A100:A109"/>
    <mergeCell ref="A111:A114"/>
    <mergeCell ref="A119:P119"/>
    <mergeCell ref="A120:P120"/>
    <mergeCell ref="A121:P121"/>
    <mergeCell ref="B122:B123"/>
    <mergeCell ref="C122:C123"/>
    <mergeCell ref="D122:F122"/>
    <mergeCell ref="H122:I122"/>
    <mergeCell ref="J122:O122"/>
    <mergeCell ref="P122:P123"/>
    <mergeCell ref="A168:P168"/>
  </mergeCells>
  <printOptions/>
  <pageMargins bottom="0.7480314960629921" footer="0.0" header="0.0" left="0.3937007874015748" right="1.1811023622047245" top="0.7480314960629921"/>
  <pageSetup paperSize="5"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39" t="str">
        <f>'AUTOEVALUACIÓN'!A1</f>
        <v>COLEGIO VÍCTOR FÉLIX GÓMEZ NOVA</v>
      </c>
    </row>
    <row r="2">
      <c r="A2" s="39" t="str">
        <f>'AUTOEVALUACIÓN'!A2</f>
        <v>PROCESO DE AUTOEVALUACIÓN INSTITUCIONAL AÑO 2023</v>
      </c>
    </row>
    <row r="3">
      <c r="A3" s="59" t="str">
        <f>'AUTOEVALUACIÓN'!A3</f>
        <v>ÁREA: GESTIÓN DIRECTIVA</v>
      </c>
      <c r="B3" s="2"/>
      <c r="C3" s="2"/>
      <c r="D3" s="2"/>
      <c r="E3" s="2"/>
      <c r="F3" s="2"/>
      <c r="G3" s="2"/>
      <c r="H3" s="2"/>
      <c r="I3" s="2"/>
      <c r="J3" s="2"/>
      <c r="K3" s="2"/>
      <c r="L3" s="2"/>
      <c r="M3" s="2"/>
    </row>
    <row r="4">
      <c r="A4" s="59" t="s">
        <v>715</v>
      </c>
      <c r="B4" s="2"/>
      <c r="C4" s="2"/>
      <c r="D4" s="2"/>
      <c r="E4" s="2"/>
      <c r="F4" s="2"/>
      <c r="G4" s="2"/>
      <c r="H4" s="2"/>
      <c r="I4" s="2"/>
      <c r="J4" s="2"/>
      <c r="K4" s="2"/>
      <c r="L4" s="2"/>
      <c r="M4"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c r="A34" s="39" t="str">
        <f t="shared" ref="A34:A36" si="1">A1</f>
        <v>COLEGIO VÍCTOR FÉLIX GÓMEZ NOVA</v>
      </c>
    </row>
    <row r="35" ht="15.75" customHeight="1">
      <c r="A35" s="39" t="str">
        <f t="shared" si="1"/>
        <v>PROCESO DE AUTOEVALUACIÓN INSTITUCIONAL AÑO 2023</v>
      </c>
    </row>
    <row r="36" ht="15.75" customHeight="1">
      <c r="A36" s="59" t="str">
        <f t="shared" si="1"/>
        <v>ÁREA: GESTIÓN DIRECTIVA</v>
      </c>
      <c r="B36" s="2"/>
      <c r="C36" s="2"/>
      <c r="D36" s="2"/>
      <c r="E36" s="2"/>
      <c r="F36" s="2"/>
      <c r="G36" s="2"/>
      <c r="H36" s="2"/>
      <c r="I36" s="2"/>
      <c r="J36" s="2"/>
      <c r="K36" s="2"/>
      <c r="L36" s="2"/>
      <c r="M36" s="2"/>
    </row>
    <row r="37" ht="15.75" customHeight="1">
      <c r="A37" s="59" t="s">
        <v>715</v>
      </c>
      <c r="B37" s="2"/>
      <c r="C37" s="2"/>
      <c r="D37" s="2"/>
      <c r="E37" s="2"/>
      <c r="F37" s="2"/>
      <c r="G37" s="2"/>
      <c r="H37" s="2"/>
      <c r="I37" s="2"/>
      <c r="J37" s="2"/>
      <c r="K37" s="2"/>
      <c r="L37" s="2"/>
      <c r="M37" s="2"/>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c r="A67" s="39" t="str">
        <f t="shared" ref="A67:A69" si="2">A34</f>
        <v>COLEGIO VÍCTOR FÉLIX GÓMEZ NOVA</v>
      </c>
    </row>
    <row r="68" ht="15.75" customHeight="1">
      <c r="A68" s="39" t="str">
        <f t="shared" si="2"/>
        <v>PROCESO DE AUTOEVALUACIÓN INSTITUCIONAL AÑO 2023</v>
      </c>
    </row>
    <row r="69" ht="15.75" customHeight="1">
      <c r="A69" s="59" t="str">
        <f t="shared" si="2"/>
        <v>ÁREA: GESTIÓN DIRECTIVA</v>
      </c>
      <c r="B69" s="2"/>
      <c r="C69" s="2"/>
      <c r="D69" s="2"/>
      <c r="E69" s="2"/>
      <c r="F69" s="2"/>
      <c r="G69" s="2"/>
      <c r="H69" s="2"/>
      <c r="I69" s="2"/>
      <c r="J69" s="2"/>
      <c r="K69" s="2"/>
      <c r="L69" s="2"/>
      <c r="M69" s="2"/>
    </row>
    <row r="70" ht="15.75" customHeight="1">
      <c r="A70" s="59" t="s">
        <v>715</v>
      </c>
      <c r="B70" s="2"/>
      <c r="C70" s="2"/>
      <c r="D70" s="2"/>
      <c r="E70" s="2"/>
      <c r="F70" s="2"/>
      <c r="G70" s="2"/>
      <c r="H70" s="2"/>
      <c r="I70" s="2"/>
      <c r="J70" s="2"/>
      <c r="K70" s="2"/>
      <c r="L70" s="2"/>
      <c r="M70" s="2"/>
    </row>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c r="A100" s="39" t="str">
        <f t="shared" ref="A100:A101" si="3">A67</f>
        <v>COLEGIO VÍCTOR FÉLIX GÓMEZ NOVA</v>
      </c>
    </row>
    <row r="101" ht="15.75" customHeight="1">
      <c r="A101" s="39" t="str">
        <f t="shared" si="3"/>
        <v>PROCESO DE AUTOEVALUACIÓN INSTITUCIONAL AÑO 2023</v>
      </c>
    </row>
    <row r="102" ht="15.75" customHeight="1">
      <c r="A102" s="59" t="s">
        <v>716</v>
      </c>
      <c r="B102" s="2"/>
      <c r="C102" s="2"/>
      <c r="D102" s="2"/>
      <c r="E102" s="2"/>
      <c r="F102" s="2"/>
      <c r="G102" s="2"/>
      <c r="H102" s="2"/>
      <c r="I102" s="2"/>
      <c r="J102" s="2"/>
      <c r="K102" s="2"/>
      <c r="L102" s="2"/>
      <c r="M102" s="2"/>
    </row>
    <row r="103" ht="15.75" customHeight="1">
      <c r="A103" s="59" t="s">
        <v>715</v>
      </c>
      <c r="B103" s="2"/>
      <c r="C103" s="2"/>
      <c r="D103" s="2"/>
      <c r="E103" s="2"/>
      <c r="F103" s="2"/>
      <c r="G103" s="2"/>
      <c r="H103" s="2"/>
      <c r="I103" s="2"/>
      <c r="J103" s="2"/>
      <c r="K103" s="2"/>
      <c r="L103" s="2"/>
      <c r="M103" s="2"/>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c r="A133" s="39" t="str">
        <f t="shared" ref="A133:A134" si="4">A100</f>
        <v>COLEGIO VÍCTOR FÉLIX GÓMEZ NOVA</v>
      </c>
    </row>
    <row r="134" ht="15.75" customHeight="1">
      <c r="A134" s="39" t="str">
        <f t="shared" si="4"/>
        <v>PROCESO DE AUTOEVALUACIÓN INSTITUCIONAL AÑO 2023</v>
      </c>
    </row>
    <row r="135" ht="15.75" customHeight="1">
      <c r="A135" s="59" t="s">
        <v>716</v>
      </c>
      <c r="B135" s="2"/>
      <c r="C135" s="2"/>
      <c r="D135" s="2"/>
      <c r="E135" s="2"/>
      <c r="F135" s="2"/>
      <c r="G135" s="2"/>
      <c r="H135" s="2"/>
      <c r="I135" s="2"/>
      <c r="J135" s="2"/>
      <c r="K135" s="2"/>
      <c r="L135" s="2"/>
      <c r="M135" s="2"/>
    </row>
    <row r="136" ht="15.75" customHeight="1">
      <c r="A136" s="59" t="s">
        <v>715</v>
      </c>
      <c r="B136" s="2"/>
      <c r="C136" s="2"/>
      <c r="D136" s="2"/>
      <c r="E136" s="2"/>
      <c r="F136" s="2"/>
      <c r="G136" s="2"/>
      <c r="H136" s="2"/>
      <c r="I136" s="2"/>
      <c r="J136" s="2"/>
      <c r="K136" s="2"/>
      <c r="L136" s="2"/>
      <c r="M136" s="2"/>
    </row>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c r="A166" s="39" t="str">
        <f t="shared" ref="A166:A167" si="5">A133</f>
        <v>COLEGIO VÍCTOR FÉLIX GÓMEZ NOVA</v>
      </c>
    </row>
    <row r="167" ht="15.75" customHeight="1">
      <c r="A167" s="39" t="str">
        <f t="shared" si="5"/>
        <v>PROCESO DE AUTOEVALUACIÓN INSTITUCIONAL AÑO 2023</v>
      </c>
    </row>
    <row r="168" ht="15.75" customHeight="1">
      <c r="A168" s="59" t="s">
        <v>717</v>
      </c>
      <c r="B168" s="2"/>
      <c r="C168" s="2"/>
      <c r="D168" s="2"/>
      <c r="E168" s="2"/>
      <c r="F168" s="2"/>
      <c r="G168" s="2"/>
      <c r="H168" s="2"/>
      <c r="I168" s="2"/>
      <c r="J168" s="2"/>
      <c r="K168" s="2"/>
      <c r="L168" s="2"/>
      <c r="M168" s="2"/>
    </row>
    <row r="169" ht="15.75" customHeight="1">
      <c r="A169" s="59" t="s">
        <v>715</v>
      </c>
      <c r="B169" s="2"/>
      <c r="C169" s="2"/>
      <c r="D169" s="2"/>
      <c r="E169" s="2"/>
      <c r="F169" s="2"/>
      <c r="G169" s="2"/>
      <c r="H169" s="2"/>
      <c r="I169" s="2"/>
      <c r="J169" s="2"/>
      <c r="K169" s="2"/>
      <c r="L169" s="2"/>
      <c r="M169" s="2"/>
    </row>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c r="A199" s="39" t="str">
        <f t="shared" ref="A199:A200" si="6">A166</f>
        <v>COLEGIO VÍCTOR FÉLIX GÓMEZ NOVA</v>
      </c>
    </row>
    <row r="200" ht="15.75" customHeight="1">
      <c r="A200" s="39" t="str">
        <f t="shared" si="6"/>
        <v>PROCESO DE AUTOEVALUACIÓN INSTITUCIONAL AÑO 2023</v>
      </c>
    </row>
    <row r="201" ht="15.75" customHeight="1">
      <c r="A201" s="59" t="s">
        <v>717</v>
      </c>
      <c r="B201" s="2"/>
      <c r="C201" s="2"/>
      <c r="D201" s="2"/>
      <c r="E201" s="2"/>
      <c r="F201" s="2"/>
      <c r="G201" s="2"/>
      <c r="H201" s="2"/>
      <c r="I201" s="2"/>
      <c r="J201" s="2"/>
      <c r="K201" s="2"/>
      <c r="L201" s="2"/>
      <c r="M201" s="2"/>
    </row>
    <row r="202" ht="15.75" customHeight="1">
      <c r="A202" s="59" t="s">
        <v>715</v>
      </c>
      <c r="B202" s="2"/>
      <c r="C202" s="2"/>
      <c r="D202" s="2"/>
      <c r="E202" s="2"/>
      <c r="F202" s="2"/>
      <c r="G202" s="2"/>
      <c r="H202" s="2"/>
      <c r="I202" s="2"/>
      <c r="J202" s="2"/>
      <c r="K202" s="2"/>
      <c r="L202" s="2"/>
      <c r="M202" s="2"/>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c r="A232" s="39" t="str">
        <f t="shared" ref="A232:A233" si="7">A199</f>
        <v>COLEGIO VÍCTOR FÉLIX GÓMEZ NOVA</v>
      </c>
    </row>
    <row r="233" ht="15.75" customHeight="1">
      <c r="A233" s="39" t="str">
        <f t="shared" si="7"/>
        <v>PROCESO DE AUTOEVALUACIÓN INSTITUCIONAL AÑO 2023</v>
      </c>
    </row>
    <row r="234" ht="15.75" customHeight="1">
      <c r="A234" s="59" t="s">
        <v>717</v>
      </c>
      <c r="B234" s="2"/>
      <c r="C234" s="2"/>
      <c r="D234" s="2"/>
      <c r="E234" s="2"/>
      <c r="F234" s="2"/>
      <c r="G234" s="2"/>
      <c r="H234" s="2"/>
      <c r="I234" s="2"/>
      <c r="J234" s="2"/>
      <c r="K234" s="2"/>
      <c r="L234" s="2"/>
      <c r="M234" s="2"/>
    </row>
    <row r="235" ht="15.75" customHeight="1">
      <c r="A235" s="59" t="s">
        <v>715</v>
      </c>
      <c r="B235" s="2"/>
      <c r="C235" s="2"/>
      <c r="D235" s="2"/>
      <c r="E235" s="2"/>
      <c r="F235" s="2"/>
      <c r="G235" s="2"/>
      <c r="H235" s="2"/>
      <c r="I235" s="2"/>
      <c r="J235" s="2"/>
      <c r="K235" s="2"/>
      <c r="L235" s="2"/>
      <c r="M235" s="2"/>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c r="A265" s="39" t="str">
        <f t="shared" ref="A265:A266" si="8">A232</f>
        <v>COLEGIO VÍCTOR FÉLIX GÓMEZ NOVA</v>
      </c>
    </row>
    <row r="266" ht="15.75" customHeight="1">
      <c r="A266" s="39" t="str">
        <f t="shared" si="8"/>
        <v>PROCESO DE AUTOEVALUACIÓN INSTITUCIONAL AÑO 2023</v>
      </c>
    </row>
    <row r="267" ht="15.75" customHeight="1">
      <c r="A267" s="59" t="s">
        <v>718</v>
      </c>
      <c r="B267" s="2"/>
      <c r="C267" s="2"/>
      <c r="D267" s="2"/>
      <c r="E267" s="2"/>
      <c r="F267" s="2"/>
      <c r="G267" s="2"/>
      <c r="H267" s="2"/>
      <c r="I267" s="2"/>
      <c r="J267" s="2"/>
      <c r="K267" s="2"/>
      <c r="L267" s="2"/>
      <c r="M267" s="2"/>
    </row>
    <row r="268" ht="15.75" customHeight="1">
      <c r="A268" s="59" t="s">
        <v>715</v>
      </c>
      <c r="B268" s="2"/>
      <c r="C268" s="2"/>
      <c r="D268" s="2"/>
      <c r="E268" s="2"/>
      <c r="F268" s="2"/>
      <c r="G268" s="2"/>
      <c r="H268" s="2"/>
      <c r="I268" s="2"/>
      <c r="J268" s="2"/>
      <c r="K268" s="2"/>
      <c r="L268" s="2"/>
      <c r="M268" s="2"/>
    </row>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c r="A298" s="39" t="str">
        <f t="shared" ref="A298:A299" si="9">A265</f>
        <v>COLEGIO VÍCTOR FÉLIX GÓMEZ NOVA</v>
      </c>
    </row>
    <row r="299" ht="15.75" customHeight="1">
      <c r="A299" s="39" t="str">
        <f t="shared" si="9"/>
        <v>PROCESO DE AUTOEVALUACIÓN INSTITUCIONAL AÑO 2023</v>
      </c>
    </row>
    <row r="300" ht="15.75" customHeight="1">
      <c r="A300" s="59" t="s">
        <v>718</v>
      </c>
      <c r="B300" s="2"/>
      <c r="C300" s="2"/>
      <c r="D300" s="2"/>
      <c r="E300" s="2"/>
      <c r="F300" s="2"/>
      <c r="G300" s="2"/>
      <c r="H300" s="2"/>
      <c r="I300" s="2"/>
      <c r="J300" s="2"/>
      <c r="K300" s="2"/>
      <c r="L300" s="2"/>
      <c r="M300" s="2"/>
    </row>
    <row r="301" ht="15.75" customHeight="1">
      <c r="A301" s="59" t="s">
        <v>715</v>
      </c>
      <c r="B301" s="2"/>
      <c r="C301" s="2"/>
      <c r="D301" s="2"/>
      <c r="E301" s="2"/>
      <c r="F301" s="2"/>
      <c r="G301" s="2"/>
      <c r="H301" s="2"/>
      <c r="I301" s="2"/>
      <c r="J301" s="2"/>
      <c r="K301" s="2"/>
      <c r="L301" s="2"/>
      <c r="M301" s="2"/>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
    <mergeCell ref="A1:M1"/>
    <mergeCell ref="A2:M2"/>
    <mergeCell ref="A3:M3"/>
    <mergeCell ref="A4:M4"/>
    <mergeCell ref="A34:M34"/>
    <mergeCell ref="A35:M35"/>
    <mergeCell ref="A36:M36"/>
    <mergeCell ref="A37:M37"/>
    <mergeCell ref="A67:M67"/>
    <mergeCell ref="A68:M68"/>
    <mergeCell ref="A69:M69"/>
    <mergeCell ref="A70:M70"/>
    <mergeCell ref="A100:M100"/>
    <mergeCell ref="A101:M101"/>
    <mergeCell ref="A102:M102"/>
    <mergeCell ref="A103:M103"/>
    <mergeCell ref="A133:M133"/>
    <mergeCell ref="A134:M134"/>
    <mergeCell ref="A135:M135"/>
    <mergeCell ref="A136:M136"/>
    <mergeCell ref="A166:M166"/>
    <mergeCell ref="A167:M167"/>
    <mergeCell ref="A168:M168"/>
    <mergeCell ref="A169:M169"/>
    <mergeCell ref="A199:M199"/>
    <mergeCell ref="A200:M200"/>
    <mergeCell ref="A201:M201"/>
    <mergeCell ref="A202:M202"/>
    <mergeCell ref="A268:M268"/>
    <mergeCell ref="A298:M298"/>
    <mergeCell ref="A299:M299"/>
    <mergeCell ref="A300:M300"/>
    <mergeCell ref="A301:M301"/>
    <mergeCell ref="A232:M232"/>
    <mergeCell ref="A233:M233"/>
    <mergeCell ref="A234:M234"/>
    <mergeCell ref="A235:M235"/>
    <mergeCell ref="A265:M265"/>
    <mergeCell ref="A266:M266"/>
    <mergeCell ref="A267:M267"/>
  </mergeCells>
  <printOptions/>
  <pageMargins bottom="0.7480314960629921" footer="0.0" header="0.0" left="0.7086614173228347" right="1.1811023622047245" top="0.7480314960629921"/>
  <pageSetup paperSize="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456" t="str">
        <f>'AUTOEVALUACIÓN'!A1:H1</f>
        <v>COLEGIO VÍCTOR FÉLIX GÓMEZ NOVA</v>
      </c>
    </row>
    <row r="2">
      <c r="A2" s="456" t="str">
        <f>'AUTOEVALUACIÓN'!A2:H2</f>
        <v>PROCESO DE AUTOEVALUACIÓN INSTITUCIONAL AÑO 2023</v>
      </c>
    </row>
    <row r="3">
      <c r="A3" s="456"/>
      <c r="B3" s="456"/>
      <c r="C3" s="456"/>
      <c r="D3" s="456"/>
      <c r="E3" s="456"/>
      <c r="F3" s="456"/>
      <c r="G3" s="456"/>
      <c r="H3" s="456"/>
      <c r="I3" s="456"/>
      <c r="J3" s="456"/>
      <c r="K3" s="456"/>
    </row>
    <row r="4">
      <c r="A4" s="456"/>
      <c r="B4" s="456"/>
      <c r="C4" s="456"/>
      <c r="D4" s="456"/>
      <c r="E4" s="456"/>
      <c r="F4" s="456"/>
      <c r="G4" s="456"/>
      <c r="H4" s="456"/>
      <c r="I4" s="456"/>
      <c r="J4" s="456"/>
      <c r="K4" s="456"/>
    </row>
    <row r="5">
      <c r="A5" s="40" t="str">
        <f>'AUTOEVALUACIÓN'!A3:G3</f>
        <v>ÁREA: GESTIÓN DIRECTIVA</v>
      </c>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K1"/>
    <mergeCell ref="A2:K2"/>
    <mergeCell ref="A5:K5"/>
  </mergeCells>
  <printOptions/>
  <pageMargins bottom="0.7480314960629921" footer="0.0" header="0.0" left="0.7086614173228347" right="0.3937007874015748" top="0.7480314960629921"/>
  <pageSetup orientation="landscape"/>
  <headerFooter>
    <oddHeader>&amp;CC00000SECRETARIA DE EDUCACIÓN MUNICIPAL</oddHeader>
    <oddFooter>&amp;CC00000PIEDECUESTA AL RITMO DE LA CALIDAD DE LA EDUCACIÓN</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2010-05-17T00:11:13Z</dcterms:created>
  <dc:creator>hogar</dc:creator>
</cp:coreProperties>
</file>